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C\Desktop\Soukromé\Fryšava pŽh\Veřejné zakázky\Dešťová kanalizace Fryšava pod Žákovou horou\"/>
    </mc:Choice>
  </mc:AlternateContent>
  <xr:revisionPtr revIDLastSave="0" documentId="8_{91E93F09-5786-4C6F-8B0A-9870DAB1863C}" xr6:coauthVersionLast="47" xr6:coauthVersionMax="47" xr10:uidLastSave="{00000000-0000-0000-0000-000000000000}"/>
  <bookViews>
    <workbookView xWindow="4245" yWindow="1005" windowWidth="20055" windowHeight="13785" xr2:uid="{00000000-000D-0000-FFFF-FFFF00000000}"/>
  </bookViews>
  <sheets>
    <sheet name="Rekapitulace stavby" sheetId="1" r:id="rId1"/>
    <sheet name="SO 01 - SO 01 Dešťová kan..." sheetId="2" r:id="rId2"/>
    <sheet name="Seznam figur" sheetId="3" r:id="rId3"/>
  </sheets>
  <definedNames>
    <definedName name="_xlnm._FilterDatabase" localSheetId="1" hidden="1">'SO 01 - SO 01 Dešťová kan...'!$C$129:$K$440</definedName>
    <definedName name="_xlnm.Print_Titles" localSheetId="0">'Rekapitulace stavby'!$92:$92</definedName>
    <definedName name="_xlnm.Print_Titles" localSheetId="2">'Seznam figur'!$9:$9</definedName>
    <definedName name="_xlnm.Print_Titles" localSheetId="1">'SO 01 - SO 01 Dešťová kan...'!$129:$129</definedName>
    <definedName name="_xlnm.Print_Area" localSheetId="0">'Rekapitulace stavby'!$D$4:$AO$76,'Rekapitulace stavby'!$C$82:$AQ$96</definedName>
    <definedName name="_xlnm.Print_Area" localSheetId="2">'Seznam figur'!$C$4:$G$17</definedName>
    <definedName name="_xlnm.Print_Area" localSheetId="1">'SO 01 - SO 01 Dešťová kan...'!$C$82:$J$111,'SO 01 - SO 01 Dešťová kan...'!$C$117:$J$440</definedName>
  </definedNames>
  <calcPr calcId="191029"/>
</workbook>
</file>

<file path=xl/calcChain.xml><?xml version="1.0" encoding="utf-8"?>
<calcChain xmlns="http://schemas.openxmlformats.org/spreadsheetml/2006/main">
  <c r="D7" i="3" l="1"/>
  <c r="J37" i="2"/>
  <c r="J36" i="2"/>
  <c r="AY95" i="1"/>
  <c r="J35" i="2"/>
  <c r="AX95" i="1" s="1"/>
  <c r="BI437" i="2"/>
  <c r="BH437" i="2"/>
  <c r="BG437" i="2"/>
  <c r="BF437" i="2"/>
  <c r="T437" i="2"/>
  <c r="T436" i="2"/>
  <c r="R437" i="2"/>
  <c r="R436" i="2"/>
  <c r="P437" i="2"/>
  <c r="P436" i="2"/>
  <c r="BI432" i="2"/>
  <c r="BH432" i="2"/>
  <c r="BG432" i="2"/>
  <c r="BF432" i="2"/>
  <c r="T432" i="2"/>
  <c r="T431" i="2" s="1"/>
  <c r="R432" i="2"/>
  <c r="R431" i="2"/>
  <c r="P432" i="2"/>
  <c r="P431" i="2"/>
  <c r="BI428" i="2"/>
  <c r="BH428" i="2"/>
  <c r="BG428" i="2"/>
  <c r="BF428" i="2"/>
  <c r="T428" i="2"/>
  <c r="T427" i="2"/>
  <c r="R428" i="2"/>
  <c r="R427" i="2" s="1"/>
  <c r="P428" i="2"/>
  <c r="P427" i="2"/>
  <c r="BI423" i="2"/>
  <c r="BH423" i="2"/>
  <c r="BG423" i="2"/>
  <c r="BF423" i="2"/>
  <c r="T423" i="2"/>
  <c r="T422" i="2"/>
  <c r="R423" i="2"/>
  <c r="R422" i="2"/>
  <c r="P423" i="2"/>
  <c r="P422" i="2" s="1"/>
  <c r="P421" i="2" s="1"/>
  <c r="BI415" i="2"/>
  <c r="BH415" i="2"/>
  <c r="BG415" i="2"/>
  <c r="BF415" i="2"/>
  <c r="T415" i="2"/>
  <c r="R415" i="2"/>
  <c r="P415" i="2"/>
  <c r="BI411" i="2"/>
  <c r="BH411" i="2"/>
  <c r="BG411" i="2"/>
  <c r="BF411" i="2"/>
  <c r="T411" i="2"/>
  <c r="R411" i="2"/>
  <c r="P411" i="2"/>
  <c r="BI407" i="2"/>
  <c r="BH407" i="2"/>
  <c r="BG407" i="2"/>
  <c r="BF407" i="2"/>
  <c r="T407" i="2"/>
  <c r="R407" i="2"/>
  <c r="P407" i="2"/>
  <c r="BI404" i="2"/>
  <c r="BH404" i="2"/>
  <c r="BG404" i="2"/>
  <c r="BF404" i="2"/>
  <c r="T404" i="2"/>
  <c r="R404" i="2"/>
  <c r="P404" i="2"/>
  <c r="BI400" i="2"/>
  <c r="BH400" i="2"/>
  <c r="BG400" i="2"/>
  <c r="BF400" i="2"/>
  <c r="T400" i="2"/>
  <c r="R400" i="2"/>
  <c r="P400" i="2"/>
  <c r="BI397" i="2"/>
  <c r="BH397" i="2"/>
  <c r="BG397" i="2"/>
  <c r="BF397" i="2"/>
  <c r="T397" i="2"/>
  <c r="R397" i="2"/>
  <c r="P397" i="2"/>
  <c r="BI394" i="2"/>
  <c r="BH394" i="2"/>
  <c r="BG394" i="2"/>
  <c r="BF394" i="2"/>
  <c r="T394" i="2"/>
  <c r="R394" i="2"/>
  <c r="P394" i="2"/>
  <c r="BI392" i="2"/>
  <c r="BH392" i="2"/>
  <c r="BG392" i="2"/>
  <c r="BF392" i="2"/>
  <c r="T392" i="2"/>
  <c r="R392" i="2"/>
  <c r="P392" i="2"/>
  <c r="BI389" i="2"/>
  <c r="BH389" i="2"/>
  <c r="BG389" i="2"/>
  <c r="BF389" i="2"/>
  <c r="T389" i="2"/>
  <c r="R389" i="2"/>
  <c r="P389" i="2"/>
  <c r="BI385" i="2"/>
  <c r="BH385" i="2"/>
  <c r="BG385" i="2"/>
  <c r="BF385" i="2"/>
  <c r="T385" i="2"/>
  <c r="R385" i="2"/>
  <c r="P385" i="2"/>
  <c r="BI382" i="2"/>
  <c r="BH382" i="2"/>
  <c r="BG382" i="2"/>
  <c r="BF382" i="2"/>
  <c r="T382" i="2"/>
  <c r="R382" i="2"/>
  <c r="P382" i="2"/>
  <c r="BI378" i="2"/>
  <c r="BH378" i="2"/>
  <c r="BG378" i="2"/>
  <c r="BF378" i="2"/>
  <c r="T378" i="2"/>
  <c r="R378" i="2"/>
  <c r="P378" i="2"/>
  <c r="BI376" i="2"/>
  <c r="BH376" i="2"/>
  <c r="BG376" i="2"/>
  <c r="BF376" i="2"/>
  <c r="T376" i="2"/>
  <c r="R376" i="2"/>
  <c r="P376" i="2"/>
  <c r="BI372" i="2"/>
  <c r="BH372" i="2"/>
  <c r="BG372" i="2"/>
  <c r="BF372" i="2"/>
  <c r="T372" i="2"/>
  <c r="R372" i="2"/>
  <c r="P372" i="2"/>
  <c r="BI370" i="2"/>
  <c r="BH370" i="2"/>
  <c r="BG370" i="2"/>
  <c r="BF370" i="2"/>
  <c r="T370" i="2"/>
  <c r="R370" i="2"/>
  <c r="P370" i="2"/>
  <c r="BI366" i="2"/>
  <c r="BH366" i="2"/>
  <c r="BG366" i="2"/>
  <c r="BF366" i="2"/>
  <c r="T366" i="2"/>
  <c r="R366" i="2"/>
  <c r="P366" i="2"/>
  <c r="BI364" i="2"/>
  <c r="BH364" i="2"/>
  <c r="BG364" i="2"/>
  <c r="BF364" i="2"/>
  <c r="T364" i="2"/>
  <c r="R364" i="2"/>
  <c r="P364" i="2"/>
  <c r="BI360" i="2"/>
  <c r="BH360" i="2"/>
  <c r="BG360" i="2"/>
  <c r="BF360" i="2"/>
  <c r="T360" i="2"/>
  <c r="R360" i="2"/>
  <c r="P360" i="2"/>
  <c r="BI358" i="2"/>
  <c r="BH358" i="2"/>
  <c r="BG358" i="2"/>
  <c r="BF358" i="2"/>
  <c r="T358" i="2"/>
  <c r="R358" i="2"/>
  <c r="P358" i="2"/>
  <c r="BI356" i="2"/>
  <c r="BH356" i="2"/>
  <c r="BG356" i="2"/>
  <c r="BF356" i="2"/>
  <c r="T356" i="2"/>
  <c r="R356" i="2"/>
  <c r="P356" i="2"/>
  <c r="BI352" i="2"/>
  <c r="BH352" i="2"/>
  <c r="BG352" i="2"/>
  <c r="BF352" i="2"/>
  <c r="T352" i="2"/>
  <c r="R352" i="2"/>
  <c r="P352" i="2"/>
  <c r="BI348" i="2"/>
  <c r="BH348" i="2"/>
  <c r="BG348" i="2"/>
  <c r="BF348" i="2"/>
  <c r="T348" i="2"/>
  <c r="R348" i="2"/>
  <c r="P348" i="2"/>
  <c r="BI344" i="2"/>
  <c r="BH344" i="2"/>
  <c r="BG344" i="2"/>
  <c r="BF344" i="2"/>
  <c r="T344" i="2"/>
  <c r="R344" i="2"/>
  <c r="P344" i="2"/>
  <c r="BI342" i="2"/>
  <c r="BH342" i="2"/>
  <c r="BG342" i="2"/>
  <c r="BF342" i="2"/>
  <c r="T342" i="2"/>
  <c r="R342" i="2"/>
  <c r="P342" i="2"/>
  <c r="BI340" i="2"/>
  <c r="BH340" i="2"/>
  <c r="BG340" i="2"/>
  <c r="BF340" i="2"/>
  <c r="T340" i="2"/>
  <c r="R340" i="2"/>
  <c r="P340" i="2"/>
  <c r="BI337" i="2"/>
  <c r="BH337" i="2"/>
  <c r="BG337" i="2"/>
  <c r="BF337" i="2"/>
  <c r="T337" i="2"/>
  <c r="R337" i="2"/>
  <c r="P337" i="2"/>
  <c r="BI335" i="2"/>
  <c r="BH335" i="2"/>
  <c r="BG335" i="2"/>
  <c r="BF335" i="2"/>
  <c r="T335" i="2"/>
  <c r="R335" i="2"/>
  <c r="P335" i="2"/>
  <c r="BI333" i="2"/>
  <c r="BH333" i="2"/>
  <c r="BG333" i="2"/>
  <c r="BF333" i="2"/>
  <c r="T333" i="2"/>
  <c r="R333" i="2"/>
  <c r="P333" i="2"/>
  <c r="BI330" i="2"/>
  <c r="BH330" i="2"/>
  <c r="BG330" i="2"/>
  <c r="BF330" i="2"/>
  <c r="T330" i="2"/>
  <c r="R330" i="2"/>
  <c r="P330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23" i="2"/>
  <c r="BH323" i="2"/>
  <c r="BG323" i="2"/>
  <c r="BF323" i="2"/>
  <c r="T323" i="2"/>
  <c r="R323" i="2"/>
  <c r="P323" i="2"/>
  <c r="BI321" i="2"/>
  <c r="BH321" i="2"/>
  <c r="BG321" i="2"/>
  <c r="BF321" i="2"/>
  <c r="T321" i="2"/>
  <c r="R321" i="2"/>
  <c r="P321" i="2"/>
  <c r="BI319" i="2"/>
  <c r="BH319" i="2"/>
  <c r="BG319" i="2"/>
  <c r="BF319" i="2"/>
  <c r="T319" i="2"/>
  <c r="R319" i="2"/>
  <c r="P319" i="2"/>
  <c r="BI316" i="2"/>
  <c r="BH316" i="2"/>
  <c r="BG316" i="2"/>
  <c r="BF316" i="2"/>
  <c r="T316" i="2"/>
  <c r="R316" i="2"/>
  <c r="P316" i="2"/>
  <c r="BI313" i="2"/>
  <c r="BH313" i="2"/>
  <c r="BG313" i="2"/>
  <c r="BF313" i="2"/>
  <c r="T313" i="2"/>
  <c r="R313" i="2"/>
  <c r="P313" i="2"/>
  <c r="BI310" i="2"/>
  <c r="BH310" i="2"/>
  <c r="BG310" i="2"/>
  <c r="BF310" i="2"/>
  <c r="T310" i="2"/>
  <c r="R310" i="2"/>
  <c r="P310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299" i="2"/>
  <c r="BH299" i="2"/>
  <c r="BG299" i="2"/>
  <c r="BF299" i="2"/>
  <c r="T299" i="2"/>
  <c r="R299" i="2"/>
  <c r="P299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6" i="2"/>
  <c r="BH286" i="2"/>
  <c r="BG286" i="2"/>
  <c r="BF286" i="2"/>
  <c r="T286" i="2"/>
  <c r="R286" i="2"/>
  <c r="P286" i="2"/>
  <c r="BI282" i="2"/>
  <c r="BH282" i="2"/>
  <c r="BG282" i="2"/>
  <c r="BF282" i="2"/>
  <c r="T282" i="2"/>
  <c r="R282" i="2"/>
  <c r="P282" i="2"/>
  <c r="BI278" i="2"/>
  <c r="BH278" i="2"/>
  <c r="BG278" i="2"/>
  <c r="BF278" i="2"/>
  <c r="T278" i="2"/>
  <c r="R278" i="2"/>
  <c r="P278" i="2"/>
  <c r="BI275" i="2"/>
  <c r="BH275" i="2"/>
  <c r="BG275" i="2"/>
  <c r="BF275" i="2"/>
  <c r="T275" i="2"/>
  <c r="R275" i="2"/>
  <c r="P275" i="2"/>
  <c r="BI271" i="2"/>
  <c r="BH271" i="2"/>
  <c r="BG271" i="2"/>
  <c r="BF271" i="2"/>
  <c r="T271" i="2"/>
  <c r="R271" i="2"/>
  <c r="P271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0" i="2"/>
  <c r="BH260" i="2"/>
  <c r="BG260" i="2"/>
  <c r="BF260" i="2"/>
  <c r="T260" i="2"/>
  <c r="R260" i="2"/>
  <c r="P260" i="2"/>
  <c r="BI254" i="2"/>
  <c r="BH254" i="2"/>
  <c r="BG254" i="2"/>
  <c r="BF254" i="2"/>
  <c r="T254" i="2"/>
  <c r="R254" i="2"/>
  <c r="P254" i="2"/>
  <c r="BI247" i="2"/>
  <c r="BH247" i="2"/>
  <c r="BG247" i="2"/>
  <c r="BF247" i="2"/>
  <c r="T247" i="2"/>
  <c r="R247" i="2"/>
  <c r="P247" i="2"/>
  <c r="BI241" i="2"/>
  <c r="BH241" i="2"/>
  <c r="BG241" i="2"/>
  <c r="BF241" i="2"/>
  <c r="T241" i="2"/>
  <c r="R241" i="2"/>
  <c r="P241" i="2"/>
  <c r="BI237" i="2"/>
  <c r="BH237" i="2"/>
  <c r="BG237" i="2"/>
  <c r="BF237" i="2"/>
  <c r="T237" i="2"/>
  <c r="R237" i="2"/>
  <c r="P237" i="2"/>
  <c r="BI233" i="2"/>
  <c r="BH233" i="2"/>
  <c r="BG233" i="2"/>
  <c r="BF233" i="2"/>
  <c r="T233" i="2"/>
  <c r="R233" i="2"/>
  <c r="P233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18" i="2"/>
  <c r="BH218" i="2"/>
  <c r="BG218" i="2"/>
  <c r="BF218" i="2"/>
  <c r="T218" i="2"/>
  <c r="R218" i="2"/>
  <c r="P218" i="2"/>
  <c r="BI212" i="2"/>
  <c r="BH212" i="2"/>
  <c r="BG212" i="2"/>
  <c r="BF212" i="2"/>
  <c r="T212" i="2"/>
  <c r="R212" i="2"/>
  <c r="P212" i="2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R204" i="2"/>
  <c r="P204" i="2"/>
  <c r="BI198" i="2"/>
  <c r="BH198" i="2"/>
  <c r="BG198" i="2"/>
  <c r="BF198" i="2"/>
  <c r="T198" i="2"/>
  <c r="R198" i="2"/>
  <c r="P198" i="2"/>
  <c r="BI194" i="2"/>
  <c r="BH194" i="2"/>
  <c r="BG194" i="2"/>
  <c r="BF194" i="2"/>
  <c r="T194" i="2"/>
  <c r="R194" i="2"/>
  <c r="P194" i="2"/>
  <c r="BI190" i="2"/>
  <c r="BH190" i="2"/>
  <c r="BG190" i="2"/>
  <c r="BF190" i="2"/>
  <c r="T190" i="2"/>
  <c r="R190" i="2"/>
  <c r="P190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1" i="2"/>
  <c r="BH171" i="2"/>
  <c r="BG171" i="2"/>
  <c r="BF171" i="2"/>
  <c r="T171" i="2"/>
  <c r="R171" i="2"/>
  <c r="P171" i="2"/>
  <c r="BI167" i="2"/>
  <c r="BH167" i="2"/>
  <c r="BG167" i="2"/>
  <c r="BF167" i="2"/>
  <c r="T167" i="2"/>
  <c r="R167" i="2"/>
  <c r="P167" i="2"/>
  <c r="BI160" i="2"/>
  <c r="BH160" i="2"/>
  <c r="BG160" i="2"/>
  <c r="BF160" i="2"/>
  <c r="T160" i="2"/>
  <c r="R160" i="2"/>
  <c r="P160" i="2"/>
  <c r="BI153" i="2"/>
  <c r="BH153" i="2"/>
  <c r="BG153" i="2"/>
  <c r="BF153" i="2"/>
  <c r="T153" i="2"/>
  <c r="R153" i="2"/>
  <c r="P153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7" i="2"/>
  <c r="BH137" i="2"/>
  <c r="BG137" i="2"/>
  <c r="BF137" i="2"/>
  <c r="T137" i="2"/>
  <c r="R137" i="2"/>
  <c r="P137" i="2"/>
  <c r="BI133" i="2"/>
  <c r="BH133" i="2"/>
  <c r="F36" i="2" s="1"/>
  <c r="BG133" i="2"/>
  <c r="BF133" i="2"/>
  <c r="T133" i="2"/>
  <c r="R133" i="2"/>
  <c r="P133" i="2"/>
  <c r="F124" i="2"/>
  <c r="E122" i="2"/>
  <c r="F89" i="2"/>
  <c r="E87" i="2"/>
  <c r="J24" i="2"/>
  <c r="E24" i="2"/>
  <c r="J127" i="2" s="1"/>
  <c r="J23" i="2"/>
  <c r="J21" i="2"/>
  <c r="E21" i="2"/>
  <c r="J91" i="2" s="1"/>
  <c r="J20" i="2"/>
  <c r="J18" i="2"/>
  <c r="E18" i="2"/>
  <c r="F127" i="2" s="1"/>
  <c r="J17" i="2"/>
  <c r="J15" i="2"/>
  <c r="E15" i="2"/>
  <c r="F126" i="2" s="1"/>
  <c r="J14" i="2"/>
  <c r="J12" i="2"/>
  <c r="J89" i="2" s="1"/>
  <c r="E7" i="2"/>
  <c r="E120" i="2" s="1"/>
  <c r="I90" i="1"/>
  <c r="AM90" i="1"/>
  <c r="AM89" i="1"/>
  <c r="AM87" i="1"/>
  <c r="L87" i="1"/>
  <c r="L85" i="1"/>
  <c r="L84" i="1"/>
  <c r="J411" i="2"/>
  <c r="J389" i="2"/>
  <c r="J330" i="2"/>
  <c r="J316" i="2"/>
  <c r="BK264" i="2"/>
  <c r="J237" i="2"/>
  <c r="J180" i="2"/>
  <c r="J133" i="2"/>
  <c r="BK382" i="2"/>
  <c r="BK376" i="2"/>
  <c r="J370" i="2"/>
  <c r="BK360" i="2"/>
  <c r="J348" i="2"/>
  <c r="J323" i="2"/>
  <c r="BK275" i="2"/>
  <c r="BK218" i="2"/>
  <c r="J153" i="2"/>
  <c r="BK290" i="2"/>
  <c r="BK190" i="2"/>
  <c r="J404" i="2"/>
  <c r="BK335" i="2"/>
  <c r="BK233" i="2"/>
  <c r="BK400" i="2"/>
  <c r="BK340" i="2"/>
  <c r="BK226" i="2"/>
  <c r="BK437" i="2"/>
  <c r="J407" i="2"/>
  <c r="BK385" i="2"/>
  <c r="J326" i="2"/>
  <c r="J271" i="2"/>
  <c r="J241" i="2"/>
  <c r="J194" i="2"/>
  <c r="J137" i="2"/>
  <c r="J385" i="2"/>
  <c r="J376" i="2"/>
  <c r="J366" i="2"/>
  <c r="BK356" i="2"/>
  <c r="J342" i="2"/>
  <c r="BK328" i="2"/>
  <c r="BK294" i="2"/>
  <c r="J229" i="2"/>
  <c r="BK133" i="2"/>
  <c r="J282" i="2"/>
  <c r="BK171" i="2"/>
  <c r="BK423" i="2"/>
  <c r="J321" i="2"/>
  <c r="BK198" i="2"/>
  <c r="BK394" i="2"/>
  <c r="BK323" i="2"/>
  <c r="BK208" i="2"/>
  <c r="BK137" i="2"/>
  <c r="BK286" i="2"/>
  <c r="J254" i="2"/>
  <c r="BK194" i="2"/>
  <c r="BK141" i="2"/>
  <c r="BK304" i="2"/>
  <c r="J247" i="2"/>
  <c r="J141" i="2"/>
  <c r="BK428" i="2"/>
  <c r="J356" i="2"/>
  <c r="J333" i="2"/>
  <c r="BK212" i="2"/>
  <c r="BK404" i="2"/>
  <c r="BK392" i="2"/>
  <c r="BK321" i="2"/>
  <c r="J290" i="2"/>
  <c r="J184" i="2"/>
  <c r="BK160" i="2"/>
  <c r="J372" i="2"/>
  <c r="BK344" i="2"/>
  <c r="J319" i="2"/>
  <c r="BK282" i="2"/>
  <c r="J208" i="2"/>
  <c r="J145" i="2"/>
  <c r="J299" i="2"/>
  <c r="J218" i="2"/>
  <c r="BK302" i="2"/>
  <c r="BK254" i="2"/>
  <c r="J204" i="2"/>
  <c r="J177" i="2"/>
  <c r="BK149" i="2"/>
  <c r="J275" i="2"/>
  <c r="BK180" i="2"/>
  <c r="BK145" i="2"/>
  <c r="BK237" i="2"/>
  <c r="BK241" i="2"/>
  <c r="J428" i="2"/>
  <c r="J313" i="2"/>
  <c r="J160" i="2"/>
  <c r="BK342" i="2"/>
  <c r="J302" i="2"/>
  <c r="J167" i="2"/>
  <c r="J423" i="2"/>
  <c r="J226" i="2"/>
  <c r="BK397" i="2"/>
  <c r="BK307" i="2"/>
  <c r="J190" i="2"/>
  <c r="BK411" i="2"/>
  <c r="BK378" i="2"/>
  <c r="BK372" i="2"/>
  <c r="BK366" i="2"/>
  <c r="J364" i="2"/>
  <c r="J358" i="2"/>
  <c r="BK352" i="2"/>
  <c r="J337" i="2"/>
  <c r="BK333" i="2"/>
  <c r="J310" i="2"/>
  <c r="J304" i="2"/>
  <c r="BK271" i="2"/>
  <c r="J264" i="2"/>
  <c r="BK204" i="2"/>
  <c r="BK316" i="2"/>
  <c r="J286" i="2"/>
  <c r="J233" i="2"/>
  <c r="J149" i="2"/>
  <c r="J432" i="2"/>
  <c r="J360" i="2"/>
  <c r="J352" i="2"/>
  <c r="BK266" i="2"/>
  <c r="J437" i="2"/>
  <c r="J394" i="2"/>
  <c r="BK319" i="2"/>
  <c r="BK247" i="2"/>
  <c r="BK153" i="2"/>
  <c r="J415" i="2"/>
  <c r="BK407" i="2"/>
  <c r="J392" i="2"/>
  <c r="J340" i="2"/>
  <c r="BK337" i="2"/>
  <c r="J328" i="2"/>
  <c r="BK310" i="2"/>
  <c r="BK299" i="2"/>
  <c r="J260" i="2"/>
  <c r="BK229" i="2"/>
  <c r="J198" i="2"/>
  <c r="BK167" i="2"/>
  <c r="BK415" i="2"/>
  <c r="J382" i="2"/>
  <c r="J378" i="2"/>
  <c r="BK370" i="2"/>
  <c r="BK364" i="2"/>
  <c r="BK358" i="2"/>
  <c r="BK348" i="2"/>
  <c r="J335" i="2"/>
  <c r="BK330" i="2"/>
  <c r="J307" i="2"/>
  <c r="BK278" i="2"/>
  <c r="J266" i="2"/>
  <c r="BK184" i="2"/>
  <c r="BK313" i="2"/>
  <c r="BK260" i="2"/>
  <c r="J212" i="2"/>
  <c r="BK432" i="2"/>
  <c r="J397" i="2"/>
  <c r="J344" i="2"/>
  <c r="J294" i="2"/>
  <c r="J171" i="2"/>
  <c r="J400" i="2"/>
  <c r="BK389" i="2"/>
  <c r="BK326" i="2"/>
  <c r="J278" i="2"/>
  <c r="BK177" i="2"/>
  <c r="AS94" i="1"/>
  <c r="F92" i="2" l="1"/>
  <c r="F37" i="2"/>
  <c r="BD95" i="1" s="1"/>
  <c r="BD94" i="1" s="1"/>
  <c r="W33" i="1" s="1"/>
  <c r="F35" i="2"/>
  <c r="J34" i="2"/>
  <c r="AW95" i="1" s="1"/>
  <c r="T421" i="2"/>
  <c r="R421" i="2"/>
  <c r="F34" i="2"/>
  <c r="BA95" i="1" s="1"/>
  <c r="BA94" i="1" s="1"/>
  <c r="W30" i="1" s="1"/>
  <c r="BK132" i="2"/>
  <c r="J132" i="2" s="1"/>
  <c r="J98" i="2" s="1"/>
  <c r="R240" i="2"/>
  <c r="BK384" i="2"/>
  <c r="J384" i="2"/>
  <c r="J103" i="2" s="1"/>
  <c r="P410" i="2"/>
  <c r="P132" i="2"/>
  <c r="BK253" i="2"/>
  <c r="J253" i="2" s="1"/>
  <c r="J100" i="2" s="1"/>
  <c r="P270" i="2"/>
  <c r="T384" i="2"/>
  <c r="BK240" i="2"/>
  <c r="J240" i="2" s="1"/>
  <c r="J99" i="2" s="1"/>
  <c r="BK270" i="2"/>
  <c r="J270" i="2" s="1"/>
  <c r="J101" i="2" s="1"/>
  <c r="T396" i="2"/>
  <c r="T132" i="2"/>
  <c r="T253" i="2"/>
  <c r="P396" i="2"/>
  <c r="R253" i="2"/>
  <c r="P384" i="2"/>
  <c r="P240" i="2"/>
  <c r="P253" i="2"/>
  <c r="R270" i="2"/>
  <c r="R384" i="2"/>
  <c r="T410" i="2"/>
  <c r="P298" i="2"/>
  <c r="BK410" i="2"/>
  <c r="J410" i="2" s="1"/>
  <c r="J105" i="2" s="1"/>
  <c r="R132" i="2"/>
  <c r="BK298" i="2"/>
  <c r="J298" i="2" s="1"/>
  <c r="J102" i="2" s="1"/>
  <c r="R396" i="2"/>
  <c r="T240" i="2"/>
  <c r="T270" i="2"/>
  <c r="BK396" i="2"/>
  <c r="J396" i="2" s="1"/>
  <c r="J104" i="2" s="1"/>
  <c r="T298" i="2"/>
  <c r="R410" i="2"/>
  <c r="R298" i="2"/>
  <c r="BK422" i="2"/>
  <c r="J422" i="2" s="1"/>
  <c r="J107" i="2" s="1"/>
  <c r="BK431" i="2"/>
  <c r="J431" i="2" s="1"/>
  <c r="J109" i="2" s="1"/>
  <c r="BK436" i="2"/>
  <c r="J436" i="2" s="1"/>
  <c r="J110" i="2" s="1"/>
  <c r="BK427" i="2"/>
  <c r="J427" i="2" s="1"/>
  <c r="J108" i="2" s="1"/>
  <c r="J92" i="2"/>
  <c r="BE194" i="2"/>
  <c r="BE212" i="2"/>
  <c r="BE233" i="2"/>
  <c r="BE237" i="2"/>
  <c r="BE254" i="2"/>
  <c r="BE260" i="2"/>
  <c r="BE266" i="2"/>
  <c r="BE271" i="2"/>
  <c r="BE275" i="2"/>
  <c r="BE282" i="2"/>
  <c r="BE310" i="2"/>
  <c r="BE313" i="2"/>
  <c r="BE321" i="2"/>
  <c r="BE328" i="2"/>
  <c r="BE335" i="2"/>
  <c r="BE392" i="2"/>
  <c r="BE394" i="2"/>
  <c r="BE397" i="2"/>
  <c r="BE404" i="2"/>
  <c r="E85" i="2"/>
  <c r="J124" i="2"/>
  <c r="BE177" i="2"/>
  <c r="BE180" i="2"/>
  <c r="BE247" i="2"/>
  <c r="BE264" i="2"/>
  <c r="BE307" i="2"/>
  <c r="BE340" i="2"/>
  <c r="BE342" i="2"/>
  <c r="BE348" i="2"/>
  <c r="BE400" i="2"/>
  <c r="BE415" i="2"/>
  <c r="BE423" i="2"/>
  <c r="BE428" i="2"/>
  <c r="BE432" i="2"/>
  <c r="BE145" i="2"/>
  <c r="BE184" i="2"/>
  <c r="BE226" i="2"/>
  <c r="BE229" i="2"/>
  <c r="BE294" i="2"/>
  <c r="BE302" i="2"/>
  <c r="BE323" i="2"/>
  <c r="BE326" i="2"/>
  <c r="BE330" i="2"/>
  <c r="BE337" i="2"/>
  <c r="BE437" i="2"/>
  <c r="J126" i="2"/>
  <c r="BE153" i="2"/>
  <c r="BE160" i="2"/>
  <c r="BE167" i="2"/>
  <c r="BE171" i="2"/>
  <c r="BE208" i="2"/>
  <c r="BE241" i="2"/>
  <c r="BE290" i="2"/>
  <c r="BE299" i="2"/>
  <c r="BE316" i="2"/>
  <c r="BE344" i="2"/>
  <c r="BE352" i="2"/>
  <c r="BE356" i="2"/>
  <c r="BE358" i="2"/>
  <c r="BE360" i="2"/>
  <c r="BE364" i="2"/>
  <c r="BE366" i="2"/>
  <c r="BE370" i="2"/>
  <c r="BE372" i="2"/>
  <c r="BE376" i="2"/>
  <c r="BE378" i="2"/>
  <c r="BE385" i="2"/>
  <c r="BE389" i="2"/>
  <c r="BE407" i="2"/>
  <c r="BE411" i="2"/>
  <c r="BB95" i="1"/>
  <c r="BB94" i="1" s="1"/>
  <c r="W31" i="1" s="1"/>
  <c r="BE133" i="2"/>
  <c r="BE137" i="2"/>
  <c r="BE141" i="2"/>
  <c r="BE149" i="2"/>
  <c r="BE190" i="2"/>
  <c r="BE198" i="2"/>
  <c r="BE204" i="2"/>
  <c r="BE218" i="2"/>
  <c r="BE278" i="2"/>
  <c r="BE286" i="2"/>
  <c r="BE304" i="2"/>
  <c r="BE319" i="2"/>
  <c r="BE333" i="2"/>
  <c r="BE382" i="2"/>
  <c r="BC95" i="1"/>
  <c r="BC94" i="1" s="1"/>
  <c r="W32" i="1" s="1"/>
  <c r="R131" i="2" l="1"/>
  <c r="R130" i="2" s="1"/>
  <c r="T131" i="2"/>
  <c r="T130" i="2" s="1"/>
  <c r="P131" i="2"/>
  <c r="P130" i="2"/>
  <c r="AU95" i="1" s="1"/>
  <c r="AU94" i="1" s="1"/>
  <c r="BK421" i="2"/>
  <c r="J421" i="2"/>
  <c r="J106" i="2"/>
  <c r="BK131" i="2"/>
  <c r="J131" i="2" s="1"/>
  <c r="J97" i="2" s="1"/>
  <c r="AX94" i="1"/>
  <c r="AY94" i="1"/>
  <c r="J33" i="2"/>
  <c r="AV95" i="1" s="1"/>
  <c r="AT95" i="1" s="1"/>
  <c r="AW94" i="1"/>
  <c r="AK30" i="1" s="1"/>
  <c r="F33" i="2"/>
  <c r="AZ95" i="1" s="1"/>
  <c r="AZ94" i="1" s="1"/>
  <c r="W29" i="1" s="1"/>
  <c r="BK130" i="2" l="1"/>
  <c r="J130" i="2"/>
  <c r="J96" i="2" s="1"/>
  <c r="AV94" i="1"/>
  <c r="AK29" i="1" s="1"/>
  <c r="J30" i="2" l="1"/>
  <c r="AG95" i="1"/>
  <c r="AG94" i="1" s="1"/>
  <c r="AK26" i="1" s="1"/>
  <c r="AT94" i="1"/>
  <c r="AN94" i="1" l="1"/>
  <c r="J39" i="2"/>
  <c r="AN95" i="1"/>
  <c r="AK35" i="1"/>
</calcChain>
</file>

<file path=xl/sharedStrings.xml><?xml version="1.0" encoding="utf-8"?>
<sst xmlns="http://schemas.openxmlformats.org/spreadsheetml/2006/main" count="2750" uniqueCount="636">
  <si>
    <t>Export Komplet</t>
  </si>
  <si>
    <t/>
  </si>
  <si>
    <t>2.0</t>
  </si>
  <si>
    <t>False</t>
  </si>
  <si>
    <t>{e2859547-06f2-4111-b2cb-cc494789eef6}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</si>
  <si>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</si>
  <si>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</si>
  <si>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</si>
  <si>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</si>
  <si>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</si>
  <si>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</si>
  <si>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</si>
  <si>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</si>
  <si>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24-B005a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</si>
  <si>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</si>
  <si>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</si>
  <si>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</si>
  <si>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</si>
  <si>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</si>
  <si>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</si>
  <si>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</si>
  <si>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</si>
  <si>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</si>
  <si>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</si>
  <si>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</si>
  <si>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</si>
  <si>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</si>
  <si>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</si>
  <si>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</si>
  <si>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</si>
  <si>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</si>
  <si>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</si>
  <si>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</si>
  <si>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</si>
  <si>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</si>
  <si>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</si>
  <si>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</si>
  <si>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</si>
  <si>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</si>
  <si>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</si>
  <si>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</si>
  <si>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</si>
  <si>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</si>
  <si>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</si>
  <si>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</si>
  <si>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</si>
  <si>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</si>
  <si>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</si>
  <si>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</si>
  <si>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</si>
  <si>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</si>
  <si>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</si>
  <si>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</si>
  <si>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</si>
  <si>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</si>
  <si>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</si>
  <si>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</si>
  <si>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</si>
  <si>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</si>
  <si>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</si>
  <si>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</si>
  <si>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</si>
  <si>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</si>
  <si>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</si>
  <si>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</si>
  <si>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</si>
  <si>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</si>
  <si>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</si>
  <si>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</si>
  <si>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</si>
  <si>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</si>
  <si>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</si>
  <si>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</si>
  <si>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</si>
  <si>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SO 01 Dešťová kanalizace</t>
  </si>
  <si>
    <t>STA</t>
  </si>
  <si>
    <t>1</t>
  </si>
  <si>
    <t>{2e348d66-18e6-446a-9f6e-74dc54011925}</t>
  </si>
  <si>
    <t>2</t>
  </si>
  <si>
    <t>A</t>
  </si>
  <si>
    <t>Rýha</t>
  </si>
  <si>
    <t>235,834</t>
  </si>
  <si>
    <t>KRYCÍ LIST SOUPISU PRACÍ</t>
  </si>
  <si>
    <t>Objekt:</t>
  </si>
  <si>
    <t>SO 01 - SO 01 Dešťová kanalizace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</si>
  <si>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</si>
  <si>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</si>
  <si>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</si>
  <si>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</si>
  <si>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</si>
  <si>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</si>
  <si>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</si>
  <si>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</si>
  <si>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</si>
  <si>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</si>
  <si>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</si>
  <si>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</si>
  <si>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</si>
  <si>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</si>
  <si>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</si>
  <si>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</si>
  <si>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</si>
  <si>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</si>
  <si>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</si>
  <si>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</si>
  <si>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</si>
  <si>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</si>
  <si>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</si>
  <si>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</si>
  <si>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</si>
  <si>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</si>
  <si>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</si>
  <si>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</si>
  <si>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</si>
  <si>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</si>
  <si>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</si>
  <si>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</si>
  <si>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</si>
  <si>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</si>
  <si>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</si>
  <si>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</si>
  <si>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</si>
  <si>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113107423</t>
  </si>
  <si>
    <t>Odstranění podkladu z kameniva drceného tl přes 200 do 300 mm při překopech strojně pl do 15 m2</t>
  </si>
  <si>
    <t>m2</t>
  </si>
  <si>
    <t>4</t>
  </si>
  <si>
    <t>-990574175</t>
  </si>
  <si>
    <t>PP</t>
  </si>
  <si>
    <t>Odstranění podkladů nebo krytů při překopech inženýrských sítí s přemístěním hmot na skládku ve vzdálenosti do 3 m nebo s naložením na dopravní prostředek strojně plochy jednotlivě do 15 m2 z kameniva hrubého drceného, o tl. vrstvy přes 200 do 300 mm</t>
  </si>
  <si>
    <t>Online PSC</t>
  </si>
  <si>
    <t>https://podminky.urs.cz/item/CS_URS_2024_02/113107423</t>
  </si>
  <si>
    <t>VV</t>
  </si>
  <si>
    <t>14,2 " viz. výkres C4 - Situace povrchů"</t>
  </si>
  <si>
    <t>113107443</t>
  </si>
  <si>
    <t>Odstranění podkladu živičných tl přes 100 do 150 mm při překopech strojně pl do 15 m2</t>
  </si>
  <si>
    <t>-1917717855</t>
  </si>
  <si>
    <t>Odstranění podkladů nebo krytů při překopech inženýrských sítí s přemístěním hmot na skládku ve vzdálenosti do 3 m nebo s naložením na dopravní prostředek strojně plochy jednotlivě do 15 m2 živičných, o tl. vrstvy přes 100 do 150 mm</t>
  </si>
  <si>
    <t>https://podminky.urs.cz/item/CS_URS_2024_02/113107443</t>
  </si>
  <si>
    <t>3</t>
  </si>
  <si>
    <t>119001405</t>
  </si>
  <si>
    <t>Dočasné zajištění potrubí z PE DN do 200 mm</t>
  </si>
  <si>
    <t>m</t>
  </si>
  <si>
    <t>-652176640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</si>
  <si>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plastového, jmenovité světlosti DN do 200 mm</t>
  </si>
  <si>
    <t>https://podminky.urs.cz/item/CS_URS_2024_02/119001405</t>
  </si>
  <si>
    <t>1,4*2</t>
  </si>
  <si>
    <t>119001421</t>
  </si>
  <si>
    <t>Dočasné zajištění kabelů a kabelových tratí ze 3 volně ložených kabelů</t>
  </si>
  <si>
    <t>-1613436737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</si>
  <si>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</si>
  <si>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https://podminky.urs.cz/item/CS_URS_2024_02/119001421</t>
  </si>
  <si>
    <t>1,4*5</t>
  </si>
  <si>
    <t>5</t>
  </si>
  <si>
    <t>121151113</t>
  </si>
  <si>
    <t>Sejmutí ornice plochy do 500 m2 tl vrstvy do 200 mm strojně</t>
  </si>
  <si>
    <t>2074677457</t>
  </si>
  <si>
    <t>Sejmutí ornice strojně při souvislé ploše přes 100 do 500 m2, tl. vrstvy do 200 mm</t>
  </si>
  <si>
    <t>https://podminky.urs.cz/item/CS_URS_2024_02/121151113</t>
  </si>
  <si>
    <t>249,5 " viz. výkres C4 - Situace povrchů"</t>
  </si>
  <si>
    <t>6</t>
  </si>
  <si>
    <t>132354204</t>
  </si>
  <si>
    <t>Hloubení zapažených rýh š do 2000 mm v hornině třídy těžitelnosti II skupiny 4 objem do 500 m3</t>
  </si>
  <si>
    <t>m3</t>
  </si>
  <si>
    <t>1929815072</t>
  </si>
  <si>
    <t>Hloubení zapažených rýh šířky přes 800 do 2 000 mm strojně s urovnáním dna do předepsaného profilu a spádu v hornině třídy těžitelnosti II skupiny 4 přes 100 do 500 m3</t>
  </si>
  <si>
    <t>https://podminky.urs.cz/item/CS_URS_2024_02/132354204</t>
  </si>
  <si>
    <t>86,3*1,4*((1,96+1,95+2,36+2,36+1,36)/5-0,2) " stoka D"</t>
  </si>
  <si>
    <t>10,0*1,2*(2,0-0,45) " přípojka"</t>
  </si>
  <si>
    <t>Součet</t>
  </si>
  <si>
    <t>A*0,9</t>
  </si>
  <si>
    <t>7</t>
  </si>
  <si>
    <t>132454201</t>
  </si>
  <si>
    <t>Hloubení zapažených rýh š do 2000 mm v hornině třídy těžitelnosti II skupiny 5 objem do 20 m3</t>
  </si>
  <si>
    <t>598042511</t>
  </si>
  <si>
    <t>Hloubení zapažených rýh šířky přes 800 do 2 000 mm strojně s urovnáním dna do předepsaného profilu a spádu v hornině třídy těžitelnosti II skupiny 5 do 20 m3</t>
  </si>
  <si>
    <t>https://podminky.urs.cz/item/CS_URS_2024_02/132454201</t>
  </si>
  <si>
    <t>A*0,1</t>
  </si>
  <si>
    <t>8</t>
  </si>
  <si>
    <t>139001101</t>
  </si>
  <si>
    <t>Příplatek za ztížení vykopávky v blízkosti podzemního vedení</t>
  </si>
  <si>
    <t>181796764</t>
  </si>
  <si>
    <t>Příplatek k cenám hloubených vykopávek za ztížení vykopávky v blízkosti podzemního vedení nebo výbušnin pro jakoukoliv třídu horniny</t>
  </si>
  <si>
    <t>https://podminky.urs.cz/item/CS_URS_2024_02/139001101</t>
  </si>
  <si>
    <t>1,0*1,0*7</t>
  </si>
  <si>
    <t>9</t>
  </si>
  <si>
    <t>151101101</t>
  </si>
  <si>
    <t>Zřízení příložného pažení a rozepření stěn rýh hl do 2 m</t>
  </si>
  <si>
    <t>-2102201939</t>
  </si>
  <si>
    <t>Zřízení pažení a rozepření stěn rýh pro podzemní vedení příložné pro jakoukoliv mezerovitost, hloubky do 2 m</t>
  </si>
  <si>
    <t>https://podminky.urs.cz/item/CS_URS_2024_02/151101101</t>
  </si>
  <si>
    <t>10</t>
  </si>
  <si>
    <t>151101111</t>
  </si>
  <si>
    <t>Odstranění příložného pažení a rozepření stěn rýh hl do 2 m</t>
  </si>
  <si>
    <t>789760239</t>
  </si>
  <si>
    <t>Odstranění pažení a rozepření stěn rýh pro podzemní vedení s uložením materiálu na vzdálenost do 3 m od kraje výkopu příložné, hloubky do 2 m</t>
  </si>
  <si>
    <t>https://podminky.urs.cz/item/CS_URS_2024_02/151101111</t>
  </si>
  <si>
    <t>11</t>
  </si>
  <si>
    <t>162206113</t>
  </si>
  <si>
    <t>Vodorovné přemístění do 100 m bez naložení výkopku ze zemin schopných zúrodnění</t>
  </si>
  <si>
    <t>-203864012</t>
  </si>
  <si>
    <t>Vodorovné přemístění výkopku bez naložení, avšak se složením zemin schopných zúrodnění, na vzdálenost přes 50 do 100 m</t>
  </si>
  <si>
    <t>https://podminky.urs.cz/item/CS_URS_2024_02/162206113</t>
  </si>
  <si>
    <t>249,5*0,2*2 " sejmutá ornice na mezideponii a zpět"</t>
  </si>
  <si>
    <t>162751137</t>
  </si>
  <si>
    <t>Vodorovné přemístění přes 9 000 do 10000 m výkopku/sypaniny z horniny třídy těžitelnosti II skupiny 4 a 5</t>
  </si>
  <si>
    <t>1466218098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</si>
  <si>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</si>
  <si>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https://podminky.urs.cz/item/CS_URS_2024_02/162751137</t>
  </si>
  <si>
    <t>212,251+23,583 " hloubení rýhy"</t>
  </si>
  <si>
    <t>-101,773 " zpětné zásypy rýhy"</t>
  </si>
  <si>
    <t>13</t>
  </si>
  <si>
    <t>162751139</t>
  </si>
  <si>
    <t>Příplatek k vodorovnému přemístění výkopku/sypaniny z horniny třídy těžitelnosti II skupiny 4 a 5 ZKD 1000 m přes 10000 m</t>
  </si>
  <si>
    <t>-908987783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</si>
  <si>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</si>
  <si>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https://podminky.urs.cz/item/CS_URS_2024_02/162751139</t>
  </si>
  <si>
    <t>134,061*15 " vytlačená kubatura na skládku odpadů - celkem 25 km"</t>
  </si>
  <si>
    <t>14</t>
  </si>
  <si>
    <t>167151101</t>
  </si>
  <si>
    <t>Nakládání výkopku z hornin třídy těžitelnosti I skupiny 1 až 3 do 100 m3</t>
  </si>
  <si>
    <t>-1182114372</t>
  </si>
  <si>
    <t>Nakládání, skládání a překládání neulehlého výkopku nebo sypaniny strojně nakládání, množství do 100 m3, z horniny třídy těžitelnosti I, skupiny 1 až 3</t>
  </si>
  <si>
    <t>https://podminky.urs.cz/item/CS_URS_2024_02/167151101</t>
  </si>
  <si>
    <t>49,9 " naložení ornice pro zpětné ohumusování"</t>
  </si>
  <si>
    <t>15</t>
  </si>
  <si>
    <t>167151112</t>
  </si>
  <si>
    <t>Nakládání výkopku z hornin třídy těžitelnosti II skupiny 4 a 5 přes 100 m3</t>
  </si>
  <si>
    <t>-180965347</t>
  </si>
  <si>
    <t>Nakládání, skládání a překládání neulehlého výkopku nebo sypaniny strojně nakládání, množství přes 100 m3, z hornin třídy těžitelnosti II, skupiny 4 a 5</t>
  </si>
  <si>
    <t>https://podminky.urs.cz/item/CS_URS_2024_02/167151112</t>
  </si>
  <si>
    <t>16</t>
  </si>
  <si>
    <t>171201231</t>
  </si>
  <si>
    <t>Poplatek za uložení zeminy a kamení na recyklační skládce (skládkovné) kód odpadu 17 05 04</t>
  </si>
  <si>
    <t>t</t>
  </si>
  <si>
    <t>333949263</t>
  </si>
  <si>
    <t>Poplatek za uložení stavebního odpadu na recyklační skládce (skládkovné) zeminy a kamení zatříděného do Katalogu odpadů pod kódem 17 05 04</t>
  </si>
  <si>
    <t>https://podminky.urs.cz/item/CS_URS_2024_02/171201231</t>
  </si>
  <si>
    <t>134,061*1,8 " vytlačená kubatura na skládku odpadů"</t>
  </si>
  <si>
    <t>17</t>
  </si>
  <si>
    <t>171206111</t>
  </si>
  <si>
    <t>Uložení zemin schopných zúrodnění nebo výsypek do násypů</t>
  </si>
  <si>
    <t>-436645674</t>
  </si>
  <si>
    <t>Uložení zemin schopných zúrodnění nebo výsypek do násypů předepsaných tvarů s urovnáním</t>
  </si>
  <si>
    <t>https://podminky.urs.cz/item/CS_URS_2024_02/171206111</t>
  </si>
  <si>
    <t>49,9 " sejmutá ornice"</t>
  </si>
  <si>
    <t>18</t>
  </si>
  <si>
    <t>174151101</t>
  </si>
  <si>
    <t>Zásyp jam, šachet rýh nebo kolem objektů sypaninou se zhutněním</t>
  </si>
  <si>
    <t>126045512</t>
  </si>
  <si>
    <t>Zásyp sypaninou z jakékoliv horniny strojně s uložením výkopku ve vrstvách se zhutněním jam, šachet, rýh nebo kolem objektů v těchto vykopávkách</t>
  </si>
  <si>
    <t>https://podminky.urs.cz/item/CS_URS_2024_02/174151101</t>
  </si>
  <si>
    <t>86,3*1,4*((1,96+1,95+2,36+2,36+1,36)/5-0,1-0,7-0,45) " stoka D"</t>
  </si>
  <si>
    <t>10,0*1,2*(2,0-0,45-0,1-0,5) " přípojka"</t>
  </si>
  <si>
    <t>19</t>
  </si>
  <si>
    <t>175151101</t>
  </si>
  <si>
    <t>Obsypání potrubí strojně sypaninou bez prohození, uloženou do 3 m</t>
  </si>
  <si>
    <t>328414094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</si>
  <si>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</si>
  <si>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https://podminky.urs.cz/item/CS_URS_2024_02/175151101</t>
  </si>
  <si>
    <t>86,3*1,4*0,7 " stoka D"</t>
  </si>
  <si>
    <t>10,0*1,2*0,5 " přípojka"</t>
  </si>
  <si>
    <t>-0,2*0,2*3,14*86,3 " odpočet potrubí DN 400 mm"</t>
  </si>
  <si>
    <t>-0,1*0,1*3,14*10 " odpočet potrubí DN 200 mm"</t>
  </si>
  <si>
    <t>20</t>
  </si>
  <si>
    <t>M</t>
  </si>
  <si>
    <t>58341341</t>
  </si>
  <si>
    <t>kamenivo drcené drobné frakce 0/4</t>
  </si>
  <si>
    <t>-1323605959</t>
  </si>
  <si>
    <t>79,421*2</t>
  </si>
  <si>
    <t>181351103</t>
  </si>
  <si>
    <t>Rozprostření ornice tl vrstvy do 200 mm pl přes 100 do 500 m2 v rovině nebo ve svahu do 1:5 strojně</t>
  </si>
  <si>
    <t>-1682317424</t>
  </si>
  <si>
    <t>Rozprostření a urovnání ornice v rovině nebo ve svahu sklonu do 1:5 strojně při souvislé ploše přes 100 do 500 m2, tl. vrstvy do 200 mm</t>
  </si>
  <si>
    <t>https://podminky.urs.cz/item/CS_URS_2024_02/181351103</t>
  </si>
  <si>
    <t>22</t>
  </si>
  <si>
    <t>181411131</t>
  </si>
  <si>
    <t>Založení parkového trávníku výsevem pl do 1000 m2 v rovině a ve svahu do 1:5</t>
  </si>
  <si>
    <t>-1429656824</t>
  </si>
  <si>
    <t>Založení trávníku na půdě předem připravené plochy do 1000 m2 výsevem včetně utažení parkového v rovině nebo na svahu do 1:5</t>
  </si>
  <si>
    <t>https://podminky.urs.cz/item/CS_URS_2024_02/181411131</t>
  </si>
  <si>
    <t>23</t>
  </si>
  <si>
    <t>00572410</t>
  </si>
  <si>
    <t>osivo směs travní parková</t>
  </si>
  <si>
    <t>kg</t>
  </si>
  <si>
    <t>-21194505</t>
  </si>
  <si>
    <t>249,5*0,02 'Přepočtené koeficientem množství</t>
  </si>
  <si>
    <t>Svislé a kompletní konstrukce</t>
  </si>
  <si>
    <t>24</t>
  </si>
  <si>
    <t>359901111</t>
  </si>
  <si>
    <t>Vyčištění stok</t>
  </si>
  <si>
    <t>-1250340034</t>
  </si>
  <si>
    <t>Vyčištění stok jakékoliv výšky</t>
  </si>
  <si>
    <t>https://podminky.urs.cz/item/CS_URS_2024_02/359901111</t>
  </si>
  <si>
    <t>86,3 " stoka D"</t>
  </si>
  <si>
    <t>10,0 " přípojka"</t>
  </si>
  <si>
    <t>25</t>
  </si>
  <si>
    <t>359901211</t>
  </si>
  <si>
    <t>Monitoring stoky jakékoli výšky na nové kanalizaci</t>
  </si>
  <si>
    <t>-1088740568</t>
  </si>
  <si>
    <t>Monitoring stok (kamerový systém) jakékoli výšky nová kanalizace</t>
  </si>
  <si>
    <t>https://podminky.urs.cz/item/CS_URS_2024_02/359901211</t>
  </si>
  <si>
    <t>Vodorovné konstrukce</t>
  </si>
  <si>
    <t>26</t>
  </si>
  <si>
    <t>451572111</t>
  </si>
  <si>
    <t>Lože pod potrubí otevřený výkop z kameniva drobného těženého</t>
  </si>
  <si>
    <t>592451051</t>
  </si>
  <si>
    <t>Lože pod potrubí, stoky a drobné objekty v otevřeném výkopu z kameniva drobného těženého 0 až 4 mm</t>
  </si>
  <si>
    <t>https://podminky.urs.cz/item/CS_URS_2024_02/451572111</t>
  </si>
  <si>
    <t>86,3*1,4*0,1 " stoka D"</t>
  </si>
  <si>
    <t>10,0*1,2*0,1 " přípojka"</t>
  </si>
  <si>
    <t>27</t>
  </si>
  <si>
    <t>452112112</t>
  </si>
  <si>
    <t>Osazení betonových prstenců nebo rámů v do 100 mm pod poklopy a mříže</t>
  </si>
  <si>
    <t>kus</t>
  </si>
  <si>
    <t>-1654440116</t>
  </si>
  <si>
    <t>Osazení betonových dílců prstenců nebo rámů pod poklopy a mříže, výšky do 100 mm</t>
  </si>
  <si>
    <t>https://podminky.urs.cz/item/CS_URS_2024_02/452112112</t>
  </si>
  <si>
    <t>6 " viz. tabulka šachtic"</t>
  </si>
  <si>
    <t>28</t>
  </si>
  <si>
    <t>59224013</t>
  </si>
  <si>
    <t>prstenec šachtový vyrovnávací betonový 625x100x100mm</t>
  </si>
  <si>
    <t>-1362004813</t>
  </si>
  <si>
    <t>29</t>
  </si>
  <si>
    <t>452311141</t>
  </si>
  <si>
    <t>Podkladní desky z betonu prostého bez zvýšených nároků na prostředí tř. C 16/20 otevřený výkop</t>
  </si>
  <si>
    <t>-1089473595</t>
  </si>
  <si>
    <t>Podkladní a zajišťovací konstrukce z betonu prostého v otevřeném výkopu bez zvýšených nároků na prostředí desky pod potrubí, stoky a drobné objekty z betonu tř. C 16/20</t>
  </si>
  <si>
    <t>https://podminky.urs.cz/item/CS_URS_2024_02/452311141</t>
  </si>
  <si>
    <t>1,4*1,4*0,1*4 " podkladní beton pod šachtová dna"</t>
  </si>
  <si>
    <t>Komunikace pozemní</t>
  </si>
  <si>
    <t>30</t>
  </si>
  <si>
    <t>564761111</t>
  </si>
  <si>
    <t>Podklad z kameniva hrubého drceného vel. 32-63 mm plochy přes 100 m2 tl 200 mm</t>
  </si>
  <si>
    <t>-1227357568</t>
  </si>
  <si>
    <t>Podklad nebo kryt z kameniva hrubého drceného vel. 32-63 mm s rozprostřením a zhutněním plochy přes 100 m2, po zhutnění tl. 200 mm</t>
  </si>
  <si>
    <t>https://podminky.urs.cz/item/CS_URS_2024_02/564761111</t>
  </si>
  <si>
    <t>412 " štěrková cesta"</t>
  </si>
  <si>
    <t>31</t>
  </si>
  <si>
    <t>564761111R01</t>
  </si>
  <si>
    <t>Podklad z kameniva hrubého drceného vel. 63-125 mm plochy přes 100 m2 tl 200 mm</t>
  </si>
  <si>
    <t>1066150854</t>
  </si>
  <si>
    <t>Podklad nebo kryt z kameniva hrubého drceného vel. 63-125 mm s rozprostřením a zhutněním plochy přes 100 m2, po zhutnění tl. 200 mm</t>
  </si>
  <si>
    <t>32</t>
  </si>
  <si>
    <t>564811111</t>
  </si>
  <si>
    <t>Podklad ze štěrkodrtě ŠD plochy přes 100 m2 tl 50 mm</t>
  </si>
  <si>
    <t>1420163652</t>
  </si>
  <si>
    <t>Podklad ze štěrkodrti ŠD s rozprostřením a zhutněním plochy přes 100 m2, po zhutnění tl. 50 mm</t>
  </si>
  <si>
    <t>https://podminky.urs.cz/item/CS_URS_2024_02/564811111</t>
  </si>
  <si>
    <t>33</t>
  </si>
  <si>
    <t>564831011</t>
  </si>
  <si>
    <t>Podklad ze štěrkodrtě ŠD plochy do 100 m2 tl 100 mm</t>
  </si>
  <si>
    <t>308358681</t>
  </si>
  <si>
    <t>Podklad ze štěrkodrti ŠD s rozprostřením a zhutněním plochy jednotlivě do 100 m2, po zhutnění tl. 100 mm</t>
  </si>
  <si>
    <t>https://podminky.urs.cz/item/CS_URS_2024_02/564831011</t>
  </si>
  <si>
    <t>34</t>
  </si>
  <si>
    <t>564861011</t>
  </si>
  <si>
    <t>Podklad ze štěrkodrtě ŠD plochy do 100 m2 tl 200 mm</t>
  </si>
  <si>
    <t>-71776745</t>
  </si>
  <si>
    <t>Podklad ze štěrkodrti ŠD s rozprostřením a zhutněním plochy jednotlivě do 100 m2, po zhutnění tl. 200 mm</t>
  </si>
  <si>
    <t>https://podminky.urs.cz/item/CS_URS_2024_02/564861011</t>
  </si>
  <si>
    <t>35</t>
  </si>
  <si>
    <t>565165102</t>
  </si>
  <si>
    <t>Asfaltový beton vrstva podkladní ACP 16 (obalované kamenivo OKS) tl 90 mm š do 1,5 m</t>
  </si>
  <si>
    <t>-1067664865</t>
  </si>
  <si>
    <t>Asfaltový beton vrstva podkladní ACP 16 (obalované kamenivo střednězrnné - OKS) s rozprostřením a zhutněním v pruhu šířky do 1,5 m, po zhutnění tl. 90 mm</t>
  </si>
  <si>
    <t>https://podminky.urs.cz/item/CS_URS_2024_02/565165102</t>
  </si>
  <si>
    <t>36</t>
  </si>
  <si>
    <t>577154111</t>
  </si>
  <si>
    <t>Asfaltový beton vrstva obrusná ACO 11+ (ABS) tř. I tl 60 mm š do 3 m z nemodifikovaného asfaltu</t>
  </si>
  <si>
    <t>1839526060</t>
  </si>
  <si>
    <t>Asfaltový beton vrstva obrusná ACO 11 (ABS) s rozprostřením a se zhutněním z nemodifikovaného asfaltu v pruhu šířky do 3 m tř. I (ACO 11+), po zhutnění tl. 60 mm</t>
  </si>
  <si>
    <t>https://podminky.urs.cz/item/CS_URS_2024_02/577154111</t>
  </si>
  <si>
    <t>Trubní vedení</t>
  </si>
  <si>
    <t>37</t>
  </si>
  <si>
    <t>871310320</t>
  </si>
  <si>
    <t>Montáž kanalizačního potrubí hladkého plnostěnného SN 12 z polypropylenu DN 150</t>
  </si>
  <si>
    <t>-143931095</t>
  </si>
  <si>
    <t>Montáž kanalizačního potrubí z polypropylenu PP hladkého plnostěnného SN 12 DN 150</t>
  </si>
  <si>
    <t>https://podminky.urs.cz/item/CS_URS_2024_02/871310320</t>
  </si>
  <si>
    <t>38</t>
  </si>
  <si>
    <t>28617031</t>
  </si>
  <si>
    <t>trubka kanalizační PP plnostěnná třívrstvá DN 150x3000mm SN12</t>
  </si>
  <si>
    <t>2060065623</t>
  </si>
  <si>
    <t>39</t>
  </si>
  <si>
    <t>871350320</t>
  </si>
  <si>
    <t>Montáž kanalizačního potrubí hladkého plnostěnného SN 12 z polypropylenu DN 200</t>
  </si>
  <si>
    <t>-1297575353</t>
  </si>
  <si>
    <t>Montáž kanalizačního potrubí z polypropylenu PP hladkého plnostěnného SN 12 DN 200</t>
  </si>
  <si>
    <t>https://podminky.urs.cz/item/CS_URS_2024_02/871350320</t>
  </si>
  <si>
    <t>40</t>
  </si>
  <si>
    <t>28617032</t>
  </si>
  <si>
    <t>trubka kanalizační PP plnostěnná třívrstvá DN 200x3000mm SN12</t>
  </si>
  <si>
    <t>-1412488548</t>
  </si>
  <si>
    <t>10*1,015 'Přepočtené koeficientem množství</t>
  </si>
  <si>
    <t>41</t>
  </si>
  <si>
    <t>871390320</t>
  </si>
  <si>
    <t>Montáž kanalizačního potrubí hladkého plnostěnného SN 12 z polypropylenu DN 400</t>
  </si>
  <si>
    <t>1518006031</t>
  </si>
  <si>
    <t>Montáž kanalizačního potrubí z polypropylenu PP hladkého plnostěnného SN 12 DN 400</t>
  </si>
  <si>
    <t>https://podminky.urs.cz/item/CS_URS_2024_02/871390320</t>
  </si>
  <si>
    <t>42</t>
  </si>
  <si>
    <t>28617041</t>
  </si>
  <si>
    <t>trubka kanalizační PP plnostěnná třívrstvá DN 400x6000mm SN12</t>
  </si>
  <si>
    <t>-529563513</t>
  </si>
  <si>
    <t>86,3*1,015 'Přepočtené koeficientem množství</t>
  </si>
  <si>
    <t>43</t>
  </si>
  <si>
    <t>877310310</t>
  </si>
  <si>
    <t>Montáž kolen na kanalizačním potrubí z PP nebo tvrdého PVC-U trub hladkých plnostěnných DN 150</t>
  </si>
  <si>
    <t>1797667342</t>
  </si>
  <si>
    <t>Montáž tvarovek na kanalizačním plastovém potrubí z PP nebo PVC-U hladkého plnostěnného kolen, víček nebo hrdlových uzávěrů DN 150</t>
  </si>
  <si>
    <t>https://podminky.urs.cz/item/CS_URS_2024_02/877310310</t>
  </si>
  <si>
    <t>44</t>
  </si>
  <si>
    <t>PPL.MKGB15015</t>
  </si>
  <si>
    <t>PP MASTER koleno 15° DN150 tvarovka k třívrstvému plnostěnému odpadnímu potrubí z PP (použití UD)</t>
  </si>
  <si>
    <t>140081391</t>
  </si>
  <si>
    <t>45</t>
  </si>
  <si>
    <t>PPL.MKGB15045</t>
  </si>
  <si>
    <t>PP MASTER koleno 45° DN150 tvarovka k třívrstvému plnostěnému odpadnímu potrubí z PP (použití UD)</t>
  </si>
  <si>
    <t>650669935</t>
  </si>
  <si>
    <t>46</t>
  </si>
  <si>
    <t>877350310</t>
  </si>
  <si>
    <t>Montáž kolen na kanalizačním potrubí z PP nebo tvrdého PVC-U trub hladkých plnostěnných DN 200</t>
  </si>
  <si>
    <t>-731801935</t>
  </si>
  <si>
    <t>Montáž tvarovek na kanalizačním plastovém potrubí z PP nebo PVC-U hladkého plnostěnného kolen, víček nebo hrdlových uzávěrů DN 200</t>
  </si>
  <si>
    <t>https://podminky.urs.cz/item/CS_URS_2024_02/877350310</t>
  </si>
  <si>
    <t>47</t>
  </si>
  <si>
    <t>28617163</t>
  </si>
  <si>
    <t>koleno kanalizační PP třívrstvé SN16 DN 200x15°</t>
  </si>
  <si>
    <t>-1142337575</t>
  </si>
  <si>
    <t>48</t>
  </si>
  <si>
    <t>28617183</t>
  </si>
  <si>
    <t>koleno kanalizační PP třívrstvé SN16 DN 200x45°</t>
  </si>
  <si>
    <t>-1617835866</t>
  </si>
  <si>
    <t>49</t>
  </si>
  <si>
    <t>877390320</t>
  </si>
  <si>
    <t>Montáž odboček na kanalizačním potrubí z PP nebo tvrdého PVC-U trub hladkých plnostěnných DN 400</t>
  </si>
  <si>
    <t>1243677477</t>
  </si>
  <si>
    <t>Montáž tvarovek na kanalizačním plastovém potrubí z PP nebo PVC-U hladkého plnostěnného odboček DN 400</t>
  </si>
  <si>
    <t>https://podminky.urs.cz/item/CS_URS_2024_02/877390320</t>
  </si>
  <si>
    <t>50</t>
  </si>
  <si>
    <t>PPL.MKGEA400150</t>
  </si>
  <si>
    <t>PP MASTER odbočka 45° DN400x150 tvarovka k třívrstvému plnostěnému odpadnímu potrubí z PP (použití UD)</t>
  </si>
  <si>
    <t>-1795062760</t>
  </si>
  <si>
    <t>51</t>
  </si>
  <si>
    <t>PPL.MKGEA400200</t>
  </si>
  <si>
    <t>PP MASTER odbočka 45° DN400x200 tvarovka ktřívrstvému plnostěnému odpadnímu potrubí z PP (použití UD)</t>
  </si>
  <si>
    <t>1628242401</t>
  </si>
  <si>
    <t>52</t>
  </si>
  <si>
    <t>877390330</t>
  </si>
  <si>
    <t>Montáž spojek na kanalizačním potrubí z PP nebo tvrdého PVC-U trub hladkých plnostěnných DN 400</t>
  </si>
  <si>
    <t>-445913216</t>
  </si>
  <si>
    <t>Montáž tvarovek na kanalizačním plastovém potrubí z PP nebo PVC-U hladkého plnostěnného spojek nebo redukcí DN 400</t>
  </si>
  <si>
    <t>https://podminky.urs.cz/item/CS_URS_2024_02/877390330</t>
  </si>
  <si>
    <t>53</t>
  </si>
  <si>
    <t>28617239R01</t>
  </si>
  <si>
    <t xml:space="preserve">opravná manžeta SC 560 W </t>
  </si>
  <si>
    <t>1388513977</t>
  </si>
  <si>
    <t>54</t>
  </si>
  <si>
    <t>28617239R02</t>
  </si>
  <si>
    <t xml:space="preserve">opravná manžeta SC 410W </t>
  </si>
  <si>
    <t>-475218990</t>
  </si>
  <si>
    <t>55</t>
  </si>
  <si>
    <t>892351111</t>
  </si>
  <si>
    <t>Tlaková zkouška vodou potrubí DN 150 nebo 200</t>
  </si>
  <si>
    <t>-438243393</t>
  </si>
  <si>
    <t>Tlakové zkoušky vodou na potrubí DN 150 nebo 200</t>
  </si>
  <si>
    <t>https://podminky.urs.cz/item/CS_URS_2024_02/892351111</t>
  </si>
  <si>
    <t>56</t>
  </si>
  <si>
    <t>892421111</t>
  </si>
  <si>
    <t>Tlaková zkouška vodou potrubí DN 400 nebo 500</t>
  </si>
  <si>
    <t>-1600001551</t>
  </si>
  <si>
    <t>Tlakové zkoušky vodou na potrubí DN 400 nebo 500</t>
  </si>
  <si>
    <t>https://podminky.urs.cz/item/CS_URS_2024_02/892421111</t>
  </si>
  <si>
    <t>57</t>
  </si>
  <si>
    <t>894410102</t>
  </si>
  <si>
    <t>Osazení betonových dílců pro kanalizační šachty DN 1000 šachtové dno výšky 800 mm</t>
  </si>
  <si>
    <t>308723934</t>
  </si>
  <si>
    <t>Osazení betonových dílců šachet kanalizačních dno DN 1000, výšky 800 mm</t>
  </si>
  <si>
    <t>https://podminky.urs.cz/item/CS_URS_2024_02/894410102</t>
  </si>
  <si>
    <t>4 " viz. tabulka šachtic"</t>
  </si>
  <si>
    <t>58</t>
  </si>
  <si>
    <t>PFB.1135103</t>
  </si>
  <si>
    <t>Dno jednolité šachtové KOMPAKT - VÝROBA NA ZAKÁZKU TBZ-Q.1 100/63 KOM V25</t>
  </si>
  <si>
    <t>1982628626</t>
  </si>
  <si>
    <t>59</t>
  </si>
  <si>
    <t>PFB.0006002OZ</t>
  </si>
  <si>
    <t>Těsnění elastomerové pro spojení šachtových dílů  EMT DN 1000</t>
  </si>
  <si>
    <t>-1788909772</t>
  </si>
  <si>
    <t>60</t>
  </si>
  <si>
    <t>894410211</t>
  </si>
  <si>
    <t>Osazení betonových dílců pro kanalizační šachty DN 1000 skruž rovná výšky 250 mm</t>
  </si>
  <si>
    <t>1886026135</t>
  </si>
  <si>
    <t>Osazení betonových dílců šachet kanalizačních skruž rovná DN 1000, výšky 250 mm</t>
  </si>
  <si>
    <t>https://podminky.urs.cz/item/CS_URS_2024_02/894410211</t>
  </si>
  <si>
    <t>61</t>
  </si>
  <si>
    <t>PFB.1122101</t>
  </si>
  <si>
    <t>Skruž výšky 250 mm TBS-Q.1 100/25/12</t>
  </si>
  <si>
    <t>-1787458886</t>
  </si>
  <si>
    <t>62</t>
  </si>
  <si>
    <t>894410212</t>
  </si>
  <si>
    <t>Osazení betonových dílců pro kanalizační šachty DN 1000 skruž rovná výšky 500 mm</t>
  </si>
  <si>
    <t>-466288799</t>
  </si>
  <si>
    <t>Osazení betonových dílců šachet kanalizačních skruž rovná DN 1000, výšky 500 mm</t>
  </si>
  <si>
    <t>https://podminky.urs.cz/item/CS_URS_2024_02/894410212</t>
  </si>
  <si>
    <t>2 " viz. tabulka šachtic"</t>
  </si>
  <si>
    <t>63</t>
  </si>
  <si>
    <t>PFB.1122111</t>
  </si>
  <si>
    <t>Skruž výšky 500 mm TBS-Q.1 100/50/12</t>
  </si>
  <si>
    <t>-917192587</t>
  </si>
  <si>
    <t>64</t>
  </si>
  <si>
    <t>894410232</t>
  </si>
  <si>
    <t>Osazení betonových dílců pro kanalizační šachty DN 1000 skruž přechodová (konus)</t>
  </si>
  <si>
    <t>1324110014</t>
  </si>
  <si>
    <t>Osazení betonových dílců šachet kanalizačních skruž přechodová (konus) DN 1000</t>
  </si>
  <si>
    <t>https://podminky.urs.cz/item/CS_URS_2024_02/894410232</t>
  </si>
  <si>
    <t>65</t>
  </si>
  <si>
    <t>PFB.1121115A</t>
  </si>
  <si>
    <t>Konus TBR-Q.1 100-63/58/10 KPS</t>
  </si>
  <si>
    <t>-984536665</t>
  </si>
  <si>
    <t>66</t>
  </si>
  <si>
    <t>899104112</t>
  </si>
  <si>
    <t>Osazení poklopů litinových, ocelových nebo železobetonových včetně rámů pro třídu zatížení D400, E600</t>
  </si>
  <si>
    <t>-2036375941</t>
  </si>
  <si>
    <t>Osazení poklopů šachtových litinových, ocelových nebo železobetonových včetně rámů pro třídu zatížení D400, E600</t>
  </si>
  <si>
    <t>https://podminky.urs.cz/item/CS_URS_2024_02/899104112</t>
  </si>
  <si>
    <t>67</t>
  </si>
  <si>
    <t>55241017</t>
  </si>
  <si>
    <t>poklop šachtový litinový kruhový DN 600 bez ventilace tř D400 pro běžný provoz</t>
  </si>
  <si>
    <t>-2040061961</t>
  </si>
  <si>
    <t>Ostatní konstrukce a práce, bourání</t>
  </si>
  <si>
    <t>68</t>
  </si>
  <si>
    <t>916111123</t>
  </si>
  <si>
    <t>Osazení obruby z drobných kostek s boční opěrou do lože z betonu prostého</t>
  </si>
  <si>
    <t>1634393118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</si>
  <si>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</si>
  <si>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https://podminky.urs.cz/item/CS_URS_2024_02/916111123</t>
  </si>
  <si>
    <t>3,14*0,6*4 " žulová dlažba do betonu kolem poklopů"</t>
  </si>
  <si>
    <t>69</t>
  </si>
  <si>
    <t>58381007</t>
  </si>
  <si>
    <t>kostka štípaná dlažební žula drobná 8/10</t>
  </si>
  <si>
    <t>1933381693</t>
  </si>
  <si>
    <t>7,536*0,1 'Přepočtené koeficientem množství</t>
  </si>
  <si>
    <t>70</t>
  </si>
  <si>
    <t>R002</t>
  </si>
  <si>
    <t>Dodávka a montáž betonového odvodňovacího žlabu 600 x 400 mm s litinovou mříží D400</t>
  </si>
  <si>
    <t>1438668904</t>
  </si>
  <si>
    <t>71</t>
  </si>
  <si>
    <t>895941104R01</t>
  </si>
  <si>
    <t>Dodávka a montáž kompletní horské vpusti dle výkresu D18</t>
  </si>
  <si>
    <t>-13873358</t>
  </si>
  <si>
    <t>997</t>
  </si>
  <si>
    <t>Přesun sutě</t>
  </si>
  <si>
    <t>72</t>
  </si>
  <si>
    <t>997221551</t>
  </si>
  <si>
    <t>Vodorovná doprava suti ze sypkých materiálů do 1 km</t>
  </si>
  <si>
    <t>554644165</t>
  </si>
  <si>
    <t>Vodorovná doprava suti bez naložení, ale se složením a s hrubým urovnáním ze sypkých materiálů, na vzdálenost do 1 km</t>
  </si>
  <si>
    <t>https://podminky.urs.cz/item/CS_URS_2024_02/997221551</t>
  </si>
  <si>
    <t>73</t>
  </si>
  <si>
    <t>997221559</t>
  </si>
  <si>
    <t>Příplatek ZKD 1 km u vodorovné dopravy suti ze sypkých materiálů</t>
  </si>
  <si>
    <t>-453936386</t>
  </si>
  <si>
    <t>Vodorovná doprava suti bez naložení, ale se složením a s hrubým urovnáním Příplatek k ceně za každý další započatý 1 km přes 1 km</t>
  </si>
  <si>
    <t>https://podminky.urs.cz/item/CS_URS_2024_02/997221559</t>
  </si>
  <si>
    <t>10,735*40</t>
  </si>
  <si>
    <t>74</t>
  </si>
  <si>
    <t>460361121</t>
  </si>
  <si>
    <t>Poplatek za uložení zeminy na recyklační skládce (skládkovné) kód odpadu 17 05 04</t>
  </si>
  <si>
    <t>-1259451141</t>
  </si>
  <si>
    <t>Poplatek (skládkovné) za uložení zeminy na recyklační skládce zatříděné do Katalogu odpadů pod kódem 17 05 04</t>
  </si>
  <si>
    <t>https://podminky.urs.cz/item/CS_URS_2024_02/460361121</t>
  </si>
  <si>
    <t>75</t>
  </si>
  <si>
    <t>469973125</t>
  </si>
  <si>
    <t>Poplatek za uložení na recyklační skládce (skládkovné) stavebního odpadu asfaltového bez obsahu dehtu zatříděného do Katalogu odpadů pod kódem 17 03 02</t>
  </si>
  <si>
    <t>346107131</t>
  </si>
  <si>
    <t>Poplatek za uložení stavebního odpadu (skládkovné) na recyklační skládce asfaltového bez obsahu dehtu zatříděného do Katalogu odpadů pod kódem 17 03 02</t>
  </si>
  <si>
    <t>https://podminky.urs.cz/item/CS_URS_2024_02/469973125</t>
  </si>
  <si>
    <t>998</t>
  </si>
  <si>
    <t>Přesun hmot</t>
  </si>
  <si>
    <t>76</t>
  </si>
  <si>
    <t>998225111</t>
  </si>
  <si>
    <t>Přesun hmot pro pozemní komunikace s krytem z kamene, monolitickým betonovým nebo živičným</t>
  </si>
  <si>
    <t>-1828459838</t>
  </si>
  <si>
    <t>Přesun hmot pro komunikace s krytem z kameniva, monolitickým betonovým nebo živičným dopravní vzdálenost do 200 m jakékoliv délky objektu</t>
  </si>
  <si>
    <t>https://podminky.urs.cz/item/CS_URS_2024_02/998225111</t>
  </si>
  <si>
    <t>381,646 " přesuny hmot pro komunikace"</t>
  </si>
  <si>
    <t>77</t>
  </si>
  <si>
    <t>998276101</t>
  </si>
  <si>
    <t>Přesun hmot pro trubní vedení z trub z plastických hmot otevřený výkop</t>
  </si>
  <si>
    <t>801998694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</si>
  <si>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</si>
  <si>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https://podminky.urs.cz/item/CS_URS_2024_02/998276101</t>
  </si>
  <si>
    <t>583,968 " celkové přesuny hmot"</t>
  </si>
  <si>
    <t>-381,646 " přesuny hmot pro komunikace"</t>
  </si>
  <si>
    <t>VRN</t>
  </si>
  <si>
    <t>Vedlejší rozpočtové náklady</t>
  </si>
  <si>
    <t>VRN1</t>
  </si>
  <si>
    <t>Průzkumné, geodetické a projektové práce</t>
  </si>
  <si>
    <t>78</t>
  </si>
  <si>
    <t>010001000</t>
  </si>
  <si>
    <t>Průzkumné, zeměměřičské a projektové práce</t>
  </si>
  <si>
    <t>kpl</t>
  </si>
  <si>
    <t>1024</t>
  </si>
  <si>
    <t>-503326824</t>
  </si>
  <si>
    <t>https://podminky.urs.cz/item/CS_URS_2024_02/010001000</t>
  </si>
  <si>
    <t>P</t>
  </si>
  <si>
    <t xml:space="preserve">Poznámka k položce:_x000D_
- geodetické práce_x000D_
- PD skutečného provedení_x000D_
_x000D_
</t>
  </si>
  <si>
    <t>VRN3</t>
  </si>
  <si>
    <t>Zařízení staveniště</t>
  </si>
  <si>
    <t>79</t>
  </si>
  <si>
    <t>030001000</t>
  </si>
  <si>
    <t>-878803334</t>
  </si>
  <si>
    <t>https://podminky.urs.cz/item/CS_URS_2024_02/030001000</t>
  </si>
  <si>
    <t>VRN4</t>
  </si>
  <si>
    <t>Inženýrská činnost</t>
  </si>
  <si>
    <t>80</t>
  </si>
  <si>
    <t>040001000</t>
  </si>
  <si>
    <t>-1444867434</t>
  </si>
  <si>
    <t>https://podminky.urs.cz/item/CS_URS_2024_02/040001000</t>
  </si>
  <si>
    <t xml:space="preserve">Poznámka k položce:_x000D_
- geotechnické práce_x000D_
</t>
  </si>
  <si>
    <t>VRN9</t>
  </si>
  <si>
    <t>Ostatní náklady</t>
  </si>
  <si>
    <t>81</t>
  </si>
  <si>
    <t>090001000</t>
  </si>
  <si>
    <t>367384327</t>
  </si>
  <si>
    <t>https://podminky.urs.cz/item/CS_URS_2024_02/090001000</t>
  </si>
  <si>
    <t xml:space="preserve">Poznámka k položce:_x000D_
- dopravní značení_x000D_
- BOZP_x000D_
- fotodokumentace_x000D_
- vytyčení stávajících sítí_x000D_
</t>
  </si>
  <si>
    <t>SEZNAM FIGUR</t>
  </si>
  <si>
    <t>Výměra</t>
  </si>
  <si>
    <t>Použití figury:</t>
  </si>
  <si>
    <t>obec Fryšava pod Žákovou horou</t>
  </si>
  <si>
    <t>CZ 00294284</t>
  </si>
  <si>
    <t>00294284</t>
  </si>
  <si>
    <t>se sídlem Fryšava pod Žákovou horou 9, PSČ 59204</t>
  </si>
  <si>
    <t>Rekonstrukce dešťové kanalizace Fryšava pod Žákovou horou
- tzv. Jílkova cesta</t>
  </si>
  <si>
    <t>obec Fryšava pod Žákovou horou, IČ 00294284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</si>
</sst>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0" borderId="14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0" fillId="0" borderId="0" xfId="0" applyNumberFormat="1"/>
    <xf numFmtId="1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162751139" TargetMode="External"/><Relationship Id="rId18" Type="http://schemas.openxmlformats.org/officeDocument/2006/relationships/hyperlink" Target="https://podminky.urs.cz/item/CS_URS_2024_02/174151101" TargetMode="External"/><Relationship Id="rId26" Type="http://schemas.openxmlformats.org/officeDocument/2006/relationships/hyperlink" Target="https://podminky.urs.cz/item/CS_URS_2024_02/452311141" TargetMode="External"/><Relationship Id="rId39" Type="http://schemas.openxmlformats.org/officeDocument/2006/relationships/hyperlink" Target="https://podminky.urs.cz/item/CS_URS_2024_02/877390330" TargetMode="External"/><Relationship Id="rId21" Type="http://schemas.openxmlformats.org/officeDocument/2006/relationships/hyperlink" Target="https://podminky.urs.cz/item/CS_URS_2024_02/181411131" TargetMode="External"/><Relationship Id="rId34" Type="http://schemas.openxmlformats.org/officeDocument/2006/relationships/hyperlink" Target="https://podminky.urs.cz/item/CS_URS_2024_02/871350320" TargetMode="External"/><Relationship Id="rId42" Type="http://schemas.openxmlformats.org/officeDocument/2006/relationships/hyperlink" Target="https://podminky.urs.cz/item/CS_URS_2024_02/894410102" TargetMode="External"/><Relationship Id="rId47" Type="http://schemas.openxmlformats.org/officeDocument/2006/relationships/hyperlink" Target="https://podminky.urs.cz/item/CS_URS_2024_02/916111123" TargetMode="External"/><Relationship Id="rId50" Type="http://schemas.openxmlformats.org/officeDocument/2006/relationships/hyperlink" Target="https://podminky.urs.cz/item/CS_URS_2024_02/460361121" TargetMode="External"/><Relationship Id="rId55" Type="http://schemas.openxmlformats.org/officeDocument/2006/relationships/hyperlink" Target="https://podminky.urs.cz/item/CS_URS_2024_02/030001000" TargetMode="External"/><Relationship Id="rId7" Type="http://schemas.openxmlformats.org/officeDocument/2006/relationships/hyperlink" Target="https://podminky.urs.cz/item/CS_URS_2024_02/132454201" TargetMode="External"/><Relationship Id="rId12" Type="http://schemas.openxmlformats.org/officeDocument/2006/relationships/hyperlink" Target="https://podminky.urs.cz/item/CS_URS_2024_02/162751137" TargetMode="External"/><Relationship Id="rId17" Type="http://schemas.openxmlformats.org/officeDocument/2006/relationships/hyperlink" Target="https://podminky.urs.cz/item/CS_URS_2024_02/171206111" TargetMode="External"/><Relationship Id="rId25" Type="http://schemas.openxmlformats.org/officeDocument/2006/relationships/hyperlink" Target="https://podminky.urs.cz/item/CS_URS_2024_02/452112112" TargetMode="External"/><Relationship Id="rId33" Type="http://schemas.openxmlformats.org/officeDocument/2006/relationships/hyperlink" Target="https://podminky.urs.cz/item/CS_URS_2024_02/871310320" TargetMode="External"/><Relationship Id="rId38" Type="http://schemas.openxmlformats.org/officeDocument/2006/relationships/hyperlink" Target="https://podminky.urs.cz/item/CS_URS_2024_02/877390320" TargetMode="External"/><Relationship Id="rId46" Type="http://schemas.openxmlformats.org/officeDocument/2006/relationships/hyperlink" Target="https://podminky.urs.cz/item/CS_URS_2024_02/899104112" TargetMode="External"/><Relationship Id="rId2" Type="http://schemas.openxmlformats.org/officeDocument/2006/relationships/hyperlink" Target="https://podminky.urs.cz/item/CS_URS_2024_02/113107443" TargetMode="External"/><Relationship Id="rId16" Type="http://schemas.openxmlformats.org/officeDocument/2006/relationships/hyperlink" Target="https://podminky.urs.cz/item/CS_URS_2024_02/171201231" TargetMode="External"/><Relationship Id="rId20" Type="http://schemas.openxmlformats.org/officeDocument/2006/relationships/hyperlink" Target="https://podminky.urs.cz/item/CS_URS_2024_02/181351103" TargetMode="External"/><Relationship Id="rId29" Type="http://schemas.openxmlformats.org/officeDocument/2006/relationships/hyperlink" Target="https://podminky.urs.cz/item/CS_URS_2024_02/564831011" TargetMode="External"/><Relationship Id="rId41" Type="http://schemas.openxmlformats.org/officeDocument/2006/relationships/hyperlink" Target="https://podminky.urs.cz/item/CS_URS_2024_02/892421111" TargetMode="External"/><Relationship Id="rId54" Type="http://schemas.openxmlformats.org/officeDocument/2006/relationships/hyperlink" Target="https://podminky.urs.cz/item/CS_URS_2024_02/010001000" TargetMode="External"/><Relationship Id="rId1" Type="http://schemas.openxmlformats.org/officeDocument/2006/relationships/hyperlink" Target="https://podminky.urs.cz/item/CS_URS_2024_02/113107423" TargetMode="External"/><Relationship Id="rId6" Type="http://schemas.openxmlformats.org/officeDocument/2006/relationships/hyperlink" Target="https://podminky.urs.cz/item/CS_URS_2024_02/132354204" TargetMode="External"/><Relationship Id="rId11" Type="http://schemas.openxmlformats.org/officeDocument/2006/relationships/hyperlink" Target="https://podminky.urs.cz/item/CS_URS_2024_02/162206113" TargetMode="External"/><Relationship Id="rId24" Type="http://schemas.openxmlformats.org/officeDocument/2006/relationships/hyperlink" Target="https://podminky.urs.cz/item/CS_URS_2024_02/451572111" TargetMode="External"/><Relationship Id="rId32" Type="http://schemas.openxmlformats.org/officeDocument/2006/relationships/hyperlink" Target="https://podminky.urs.cz/item/CS_URS_2024_02/577154111" TargetMode="External"/><Relationship Id="rId37" Type="http://schemas.openxmlformats.org/officeDocument/2006/relationships/hyperlink" Target="https://podminky.urs.cz/item/CS_URS_2024_02/877350310" TargetMode="External"/><Relationship Id="rId40" Type="http://schemas.openxmlformats.org/officeDocument/2006/relationships/hyperlink" Target="https://podminky.urs.cz/item/CS_URS_2024_02/892351111" TargetMode="External"/><Relationship Id="rId45" Type="http://schemas.openxmlformats.org/officeDocument/2006/relationships/hyperlink" Target="https://podminky.urs.cz/item/CS_URS_2024_02/894410232" TargetMode="External"/><Relationship Id="rId53" Type="http://schemas.openxmlformats.org/officeDocument/2006/relationships/hyperlink" Target="https://podminky.urs.cz/item/CS_URS_2024_02/998276101" TargetMode="External"/><Relationship Id="rId58" Type="http://schemas.openxmlformats.org/officeDocument/2006/relationships/drawing" Target="../drawings/drawing2.xml"/><Relationship Id="rId5" Type="http://schemas.openxmlformats.org/officeDocument/2006/relationships/hyperlink" Target="https://podminky.urs.cz/item/CS_URS_2024_02/121151113" TargetMode="External"/><Relationship Id="rId15" Type="http://schemas.openxmlformats.org/officeDocument/2006/relationships/hyperlink" Target="https://podminky.urs.cz/item/CS_URS_2024_02/167151112" TargetMode="External"/><Relationship Id="rId23" Type="http://schemas.openxmlformats.org/officeDocument/2006/relationships/hyperlink" Target="https://podminky.urs.cz/item/CS_URS_2024_02/359901211" TargetMode="External"/><Relationship Id="rId28" Type="http://schemas.openxmlformats.org/officeDocument/2006/relationships/hyperlink" Target="https://podminky.urs.cz/item/CS_URS_2024_02/564811111" TargetMode="External"/><Relationship Id="rId36" Type="http://schemas.openxmlformats.org/officeDocument/2006/relationships/hyperlink" Target="https://podminky.urs.cz/item/CS_URS_2024_02/877310310" TargetMode="External"/><Relationship Id="rId49" Type="http://schemas.openxmlformats.org/officeDocument/2006/relationships/hyperlink" Target="https://podminky.urs.cz/item/CS_URS_2024_02/997221559" TargetMode="External"/><Relationship Id="rId57" Type="http://schemas.openxmlformats.org/officeDocument/2006/relationships/hyperlink" Target="https://podminky.urs.cz/item/CS_URS_2024_02/090001000" TargetMode="External"/><Relationship Id="rId10" Type="http://schemas.openxmlformats.org/officeDocument/2006/relationships/hyperlink" Target="https://podminky.urs.cz/item/CS_URS_2024_02/151101111" TargetMode="External"/><Relationship Id="rId19" Type="http://schemas.openxmlformats.org/officeDocument/2006/relationships/hyperlink" Target="https://podminky.urs.cz/item/CS_URS_2024_02/175151101" TargetMode="External"/><Relationship Id="rId31" Type="http://schemas.openxmlformats.org/officeDocument/2006/relationships/hyperlink" Target="https://podminky.urs.cz/item/CS_URS_2024_02/565165102" TargetMode="External"/><Relationship Id="rId44" Type="http://schemas.openxmlformats.org/officeDocument/2006/relationships/hyperlink" Target="https://podminky.urs.cz/item/CS_URS_2024_02/894410212" TargetMode="External"/><Relationship Id="rId52" Type="http://schemas.openxmlformats.org/officeDocument/2006/relationships/hyperlink" Target="https://podminky.urs.cz/item/CS_URS_2024_02/998225111" TargetMode="External"/><Relationship Id="rId4" Type="http://schemas.openxmlformats.org/officeDocument/2006/relationships/hyperlink" Target="https://podminky.urs.cz/item/CS_URS_2024_02/119001421" TargetMode="External"/><Relationship Id="rId9" Type="http://schemas.openxmlformats.org/officeDocument/2006/relationships/hyperlink" Target="https://podminky.urs.cz/item/CS_URS_2024_02/151101101" TargetMode="External"/><Relationship Id="rId14" Type="http://schemas.openxmlformats.org/officeDocument/2006/relationships/hyperlink" Target="https://podminky.urs.cz/item/CS_URS_2024_02/167151101" TargetMode="External"/><Relationship Id="rId22" Type="http://schemas.openxmlformats.org/officeDocument/2006/relationships/hyperlink" Target="https://podminky.urs.cz/item/CS_URS_2024_02/359901111" TargetMode="External"/><Relationship Id="rId27" Type="http://schemas.openxmlformats.org/officeDocument/2006/relationships/hyperlink" Target="https://podminky.urs.cz/item/CS_URS_2024_02/564761111" TargetMode="External"/><Relationship Id="rId30" Type="http://schemas.openxmlformats.org/officeDocument/2006/relationships/hyperlink" Target="https://podminky.urs.cz/item/CS_URS_2024_02/564861011" TargetMode="External"/><Relationship Id="rId35" Type="http://schemas.openxmlformats.org/officeDocument/2006/relationships/hyperlink" Target="https://podminky.urs.cz/item/CS_URS_2024_02/871390320" TargetMode="External"/><Relationship Id="rId43" Type="http://schemas.openxmlformats.org/officeDocument/2006/relationships/hyperlink" Target="https://podminky.urs.cz/item/CS_URS_2024_02/894410211" TargetMode="External"/><Relationship Id="rId48" Type="http://schemas.openxmlformats.org/officeDocument/2006/relationships/hyperlink" Target="https://podminky.urs.cz/item/CS_URS_2024_02/997221551" TargetMode="External"/><Relationship Id="rId56" Type="http://schemas.openxmlformats.org/officeDocument/2006/relationships/hyperlink" Target="https://podminky.urs.cz/item/CS_URS_2024_02/040001000" TargetMode="External"/><Relationship Id="rId8" Type="http://schemas.openxmlformats.org/officeDocument/2006/relationships/hyperlink" Target="https://podminky.urs.cz/item/CS_URS_2024_02/139001101" TargetMode="External"/><Relationship Id="rId51" Type="http://schemas.openxmlformats.org/officeDocument/2006/relationships/hyperlink" Target="https://podminky.urs.cz/item/CS_URS_2024_02/469973125" TargetMode="External"/><Relationship Id="rId3" Type="http://schemas.openxmlformats.org/officeDocument/2006/relationships/hyperlink" Target="https://podminky.urs.cz/item/CS_URS_2024_02/11900140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topLeftCell="A25" workbookViewId="0">
      <selection activeCell="J14" sqref="J14:AI1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6" width="2.5" customWidth="1"/>
    <col min="37" max="37" width="5.164062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6.950000000000003" customHeight="1">
      <c r="AR2" s="177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S4" s="15" t="s">
        <v>11</v>
      </c>
    </row>
    <row r="5" spans="1:74" ht="12" customHeight="1">
      <c r="B5" s="18"/>
      <c r="D5" s="21" t="s">
        <v>12</v>
      </c>
      <c r="K5" s="205" t="s">
        <v>13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R5" s="18"/>
      <c r="BS5" s="15" t="s">
        <v>6</v>
      </c>
    </row>
    <row r="6" spans="1:74" ht="36.950000000000003" customHeight="1">
      <c r="B6" s="18"/>
      <c r="D6" s="23" t="s">
        <v>14</v>
      </c>
      <c r="K6" s="206" t="s">
        <v>634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R6" s="18"/>
      <c r="BS6" s="15" t="s">
        <v>6</v>
      </c>
    </row>
    <row r="7" spans="1:74" ht="12" customHeight="1">
      <c r="B7" s="18"/>
      <c r="D7" s="24" t="s">
        <v>15</v>
      </c>
      <c r="K7" s="22" t="s">
        <v>1</v>
      </c>
      <c r="AK7" s="24" t="s">
        <v>16</v>
      </c>
      <c r="AN7" s="22" t="s">
        <v>1</v>
      </c>
      <c r="AR7" s="18"/>
      <c r="BS7" s="15" t="s">
        <v>6</v>
      </c>
    </row>
    <row r="8" spans="1:74" ht="12" customHeight="1">
      <c r="B8" s="18"/>
      <c r="D8" s="24" t="s">
        <v>17</v>
      </c>
      <c r="K8" s="22" t="s">
        <v>18</v>
      </c>
      <c r="AK8" s="24" t="s">
        <v>19</v>
      </c>
      <c r="AN8" s="215">
        <v>45584</v>
      </c>
      <c r="AR8" s="18"/>
      <c r="BS8" s="15" t="s">
        <v>6</v>
      </c>
    </row>
    <row r="9" spans="1:74" ht="14.45" customHeight="1">
      <c r="B9" s="18"/>
      <c r="AR9" s="18"/>
      <c r="BS9" s="15" t="s">
        <v>6</v>
      </c>
    </row>
    <row r="10" spans="1:74" ht="12" customHeight="1">
      <c r="B10" s="18"/>
      <c r="D10" s="24" t="s">
        <v>20</v>
      </c>
      <c r="J10" t="s">
        <v>630</v>
      </c>
      <c r="AK10" s="24" t="s">
        <v>21</v>
      </c>
      <c r="AL10" s="214" t="s">
        <v>632</v>
      </c>
      <c r="AN10" s="22" t="s">
        <v>1</v>
      </c>
      <c r="AR10" s="18"/>
      <c r="BS10" s="15" t="s">
        <v>6</v>
      </c>
    </row>
    <row r="11" spans="1:74" ht="18.399999999999999" customHeight="1">
      <c r="B11" s="18"/>
      <c r="E11" s="22" t="s">
        <v>18</v>
      </c>
      <c r="J11" t="s">
        <v>633</v>
      </c>
      <c r="AK11" s="24" t="s">
        <v>22</v>
      </c>
      <c r="AL11" t="s">
        <v>631</v>
      </c>
      <c r="AN11" s="22" t="s">
        <v>1</v>
      </c>
      <c r="AR11" s="18"/>
      <c r="BS11" s="15" t="s">
        <v>6</v>
      </c>
    </row>
    <row r="12" spans="1:74" ht="6.95" customHeight="1">
      <c r="B12" s="18"/>
      <c r="AR12" s="18"/>
      <c r="BS12" s="15" t="s">
        <v>6</v>
      </c>
    </row>
    <row r="13" spans="1:74" ht="12" customHeight="1">
      <c r="B13" s="18"/>
      <c r="D13" s="24" t="s">
        <v>23</v>
      </c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K13" s="24" t="s">
        <v>21</v>
      </c>
      <c r="AN13" s="22" t="s">
        <v>1</v>
      </c>
      <c r="AR13" s="18"/>
      <c r="BS13" s="15" t="s">
        <v>6</v>
      </c>
    </row>
    <row r="14" spans="1:74" ht="12.75">
      <c r="B14" s="18"/>
      <c r="E14" s="22" t="s">
        <v>18</v>
      </c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K14" s="24" t="s">
        <v>22</v>
      </c>
      <c r="AN14" s="22" t="s">
        <v>1</v>
      </c>
      <c r="AR14" s="18"/>
      <c r="BS14" s="15" t="s">
        <v>6</v>
      </c>
    </row>
    <row r="15" spans="1:74" ht="6.95" customHeight="1">
      <c r="B15" s="18"/>
      <c r="AR15" s="18"/>
      <c r="BS15" s="15" t="s">
        <v>3</v>
      </c>
    </row>
    <row r="16" spans="1:74" ht="12" customHeight="1">
      <c r="B16" s="18"/>
      <c r="D16" s="24" t="s">
        <v>24</v>
      </c>
      <c r="AK16" s="24" t="s">
        <v>21</v>
      </c>
      <c r="AN16" s="22" t="s">
        <v>1</v>
      </c>
      <c r="AR16" s="18"/>
      <c r="BS16" s="15" t="s">
        <v>3</v>
      </c>
    </row>
    <row r="17" spans="2:71" ht="18.399999999999999" customHeight="1">
      <c r="B17" s="18"/>
      <c r="E17" s="22" t="s">
        <v>18</v>
      </c>
      <c r="AK17" s="24" t="s">
        <v>22</v>
      </c>
      <c r="AN17" s="22" t="s">
        <v>1</v>
      </c>
      <c r="AR17" s="18"/>
      <c r="BS17" s="15" t="s">
        <v>25</v>
      </c>
    </row>
    <row r="18" spans="2:71" ht="6.95" customHeight="1">
      <c r="B18" s="18"/>
      <c r="AR18" s="18"/>
      <c r="BS18" s="15" t="s">
        <v>6</v>
      </c>
    </row>
    <row r="19" spans="2:71" ht="12" customHeight="1">
      <c r="B19" s="18"/>
      <c r="D19" s="24" t="s">
        <v>26</v>
      </c>
      <c r="AK19" s="24" t="s">
        <v>21</v>
      </c>
      <c r="AN19" s="22" t="s">
        <v>1</v>
      </c>
      <c r="AR19" s="18"/>
      <c r="BS19" s="15" t="s">
        <v>6</v>
      </c>
    </row>
    <row r="20" spans="2:71" ht="18.399999999999999" customHeight="1">
      <c r="B20" s="18"/>
      <c r="E20" s="22" t="s">
        <v>18</v>
      </c>
      <c r="AK20" s="24" t="s">
        <v>22</v>
      </c>
      <c r="AN20" s="22" t="s">
        <v>1</v>
      </c>
      <c r="AR20" s="18"/>
      <c r="BS20" s="15" t="s">
        <v>25</v>
      </c>
    </row>
    <row r="21" spans="2:71" ht="6.95" customHeight="1">
      <c r="B21" s="18"/>
      <c r="AR21" s="18"/>
    </row>
    <row r="22" spans="2:71" ht="12" customHeight="1">
      <c r="B22" s="18"/>
      <c r="D22" s="24" t="s">
        <v>27</v>
      </c>
      <c r="AR22" s="18"/>
    </row>
    <row r="23" spans="2:71" ht="16.5" customHeight="1">
      <c r="B23" s="18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18"/>
    </row>
    <row r="24" spans="2:71" ht="6.95" customHeight="1">
      <c r="B24" s="18"/>
      <c r="AR24" s="18"/>
    </row>
    <row r="25" spans="2:71" ht="6.95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2:71" s="1" customFormat="1" ht="25.9" customHeight="1">
      <c r="B26" s="27"/>
      <c r="D26" s="28" t="s">
        <v>28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8">
        <f>ROUND(AG94,2)</f>
        <v>0</v>
      </c>
      <c r="AL26" s="209"/>
      <c r="AM26" s="209"/>
      <c r="AN26" s="209"/>
      <c r="AO26" s="209"/>
      <c r="AR26" s="27"/>
    </row>
    <row r="27" spans="2:71" s="1" customFormat="1" ht="6.95" customHeight="1">
      <c r="B27" s="27"/>
      <c r="AR27" s="27"/>
    </row>
    <row r="28" spans="2:71" s="1" customFormat="1" ht="12.75">
      <c r="B28" s="27"/>
      <c r="L28" s="210" t="s">
        <v>29</v>
      </c>
      <c r="M28" s="210"/>
      <c r="N28" s="210"/>
      <c r="O28" s="210"/>
      <c r="P28" s="210"/>
      <c r="W28" s="210" t="s">
        <v>30</v>
      </c>
      <c r="X28" s="210"/>
      <c r="Y28" s="210"/>
      <c r="Z28" s="210"/>
      <c r="AA28" s="210"/>
      <c r="AB28" s="210"/>
      <c r="AC28" s="210"/>
      <c r="AD28" s="210"/>
      <c r="AE28" s="210"/>
      <c r="AK28" s="210" t="s">
        <v>31</v>
      </c>
      <c r="AL28" s="210"/>
      <c r="AM28" s="210"/>
      <c r="AN28" s="210"/>
      <c r="AO28" s="210"/>
      <c r="AR28" s="27"/>
    </row>
    <row r="29" spans="2:71" s="2" customFormat="1" ht="14.45" customHeight="1">
      <c r="B29" s="31"/>
      <c r="D29" s="24" t="s">
        <v>32</v>
      </c>
      <c r="F29" s="24" t="s">
        <v>33</v>
      </c>
      <c r="L29" s="195">
        <v>0.21</v>
      </c>
      <c r="M29" s="194"/>
      <c r="N29" s="194"/>
      <c r="O29" s="194"/>
      <c r="P29" s="194"/>
      <c r="W29" s="193">
        <f>ROUND(AZ94, 2)</f>
        <v>0</v>
      </c>
      <c r="X29" s="194"/>
      <c r="Y29" s="194"/>
      <c r="Z29" s="194"/>
      <c r="AA29" s="194"/>
      <c r="AB29" s="194"/>
      <c r="AC29" s="194"/>
      <c r="AD29" s="194"/>
      <c r="AE29" s="194"/>
      <c r="AK29" s="193">
        <f>ROUND(AV94, 2)</f>
        <v>0</v>
      </c>
      <c r="AL29" s="194"/>
      <c r="AM29" s="194"/>
      <c r="AN29" s="194"/>
      <c r="AO29" s="194"/>
      <c r="AR29" s="31"/>
    </row>
    <row r="30" spans="2:71" s="2" customFormat="1" ht="14.45" customHeight="1">
      <c r="B30" s="31"/>
      <c r="F30" s="24" t="s">
        <v>34</v>
      </c>
      <c r="L30" s="195">
        <v>0.12</v>
      </c>
      <c r="M30" s="194"/>
      <c r="N30" s="194"/>
      <c r="O30" s="194"/>
      <c r="P30" s="194"/>
      <c r="W30" s="193">
        <f>ROUND(BA94, 2)</f>
        <v>0</v>
      </c>
      <c r="X30" s="194"/>
      <c r="Y30" s="194"/>
      <c r="Z30" s="194"/>
      <c r="AA30" s="194"/>
      <c r="AB30" s="194"/>
      <c r="AC30" s="194"/>
      <c r="AD30" s="194"/>
      <c r="AE30" s="194"/>
      <c r="AK30" s="193">
        <f>ROUND(AW94, 2)</f>
        <v>0</v>
      </c>
      <c r="AL30" s="194"/>
      <c r="AM30" s="194"/>
      <c r="AN30" s="194"/>
      <c r="AO30" s="194"/>
      <c r="AR30" s="31"/>
    </row>
    <row r="31" spans="2:71" s="2" customFormat="1" ht="14.45" hidden="1" customHeight="1">
      <c r="B31" s="31"/>
      <c r="F31" s="24" t="s">
        <v>35</v>
      </c>
      <c r="L31" s="195">
        <v>0.21</v>
      </c>
      <c r="M31" s="194"/>
      <c r="N31" s="194"/>
      <c r="O31" s="194"/>
      <c r="P31" s="194"/>
      <c r="W31" s="193">
        <f>ROUND(BB94, 2)</f>
        <v>0</v>
      </c>
      <c r="X31" s="194"/>
      <c r="Y31" s="194"/>
      <c r="Z31" s="194"/>
      <c r="AA31" s="194"/>
      <c r="AB31" s="194"/>
      <c r="AC31" s="194"/>
      <c r="AD31" s="194"/>
      <c r="AE31" s="194"/>
      <c r="AK31" s="193">
        <v>0</v>
      </c>
      <c r="AL31" s="194"/>
      <c r="AM31" s="194"/>
      <c r="AN31" s="194"/>
      <c r="AO31" s="194"/>
      <c r="AR31" s="31"/>
    </row>
    <row r="32" spans="2:71" s="2" customFormat="1" ht="14.45" hidden="1" customHeight="1">
      <c r="B32" s="31"/>
      <c r="F32" s="24" t="s">
        <v>36</v>
      </c>
      <c r="L32" s="195">
        <v>0.12</v>
      </c>
      <c r="M32" s="194"/>
      <c r="N32" s="194"/>
      <c r="O32" s="194"/>
      <c r="P32" s="194"/>
      <c r="W32" s="193">
        <f>ROUND(BC94, 2)</f>
        <v>0</v>
      </c>
      <c r="X32" s="194"/>
      <c r="Y32" s="194"/>
      <c r="Z32" s="194"/>
      <c r="AA32" s="194"/>
      <c r="AB32" s="194"/>
      <c r="AC32" s="194"/>
      <c r="AD32" s="194"/>
      <c r="AE32" s="194"/>
      <c r="AK32" s="193">
        <v>0</v>
      </c>
      <c r="AL32" s="194"/>
      <c r="AM32" s="194"/>
      <c r="AN32" s="194"/>
      <c r="AO32" s="194"/>
      <c r="AR32" s="31"/>
    </row>
    <row r="33" spans="2:44" s="2" customFormat="1" ht="14.45" hidden="1" customHeight="1">
      <c r="B33" s="31"/>
      <c r="F33" s="24" t="s">
        <v>37</v>
      </c>
      <c r="L33" s="195">
        <v>0</v>
      </c>
      <c r="M33" s="194"/>
      <c r="N33" s="194"/>
      <c r="O33" s="194"/>
      <c r="P33" s="194"/>
      <c r="W33" s="193">
        <f>ROUND(BD94, 2)</f>
        <v>0</v>
      </c>
      <c r="X33" s="194"/>
      <c r="Y33" s="194"/>
      <c r="Z33" s="194"/>
      <c r="AA33" s="194"/>
      <c r="AB33" s="194"/>
      <c r="AC33" s="194"/>
      <c r="AD33" s="194"/>
      <c r="AE33" s="194"/>
      <c r="AK33" s="193">
        <v>0</v>
      </c>
      <c r="AL33" s="194"/>
      <c r="AM33" s="194"/>
      <c r="AN33" s="194"/>
      <c r="AO33" s="194"/>
      <c r="AR33" s="31"/>
    </row>
    <row r="34" spans="2:44" s="1" customFormat="1" ht="6.95" customHeight="1">
      <c r="B34" s="27"/>
      <c r="AR34" s="27"/>
    </row>
    <row r="35" spans="2:44" s="1" customFormat="1" ht="25.9" customHeight="1">
      <c r="B35" s="27"/>
      <c r="C35" s="32"/>
      <c r="D35" s="33" t="s">
        <v>38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39</v>
      </c>
      <c r="U35" s="34"/>
      <c r="V35" s="34"/>
      <c r="W35" s="34"/>
      <c r="X35" s="196" t="s">
        <v>40</v>
      </c>
      <c r="Y35" s="197"/>
      <c r="Z35" s="197"/>
      <c r="AA35" s="197"/>
      <c r="AB35" s="197"/>
      <c r="AC35" s="34"/>
      <c r="AD35" s="34"/>
      <c r="AE35" s="34"/>
      <c r="AF35" s="34"/>
      <c r="AG35" s="34"/>
      <c r="AH35" s="34"/>
      <c r="AI35" s="34"/>
      <c r="AJ35" s="34"/>
      <c r="AK35" s="198">
        <f>SUM(AK26:AK33)</f>
        <v>0</v>
      </c>
      <c r="AL35" s="197"/>
      <c r="AM35" s="197"/>
      <c r="AN35" s="197"/>
      <c r="AO35" s="199"/>
      <c r="AP35" s="32"/>
      <c r="AQ35" s="32"/>
      <c r="AR35" s="27"/>
    </row>
    <row r="36" spans="2:44" s="1" customFormat="1" ht="6.95" customHeight="1">
      <c r="B36" s="27"/>
      <c r="AR36" s="27"/>
    </row>
    <row r="37" spans="2:44" s="1" customFormat="1" ht="14.45" customHeight="1">
      <c r="B37" s="27"/>
      <c r="AR37" s="27"/>
    </row>
    <row r="38" spans="2:44" ht="14.45" customHeight="1">
      <c r="B38" s="18"/>
      <c r="AR38" s="18"/>
    </row>
    <row r="39" spans="2:44" ht="14.45" customHeight="1">
      <c r="B39" s="18"/>
      <c r="AR39" s="18"/>
    </row>
    <row r="40" spans="2:44" ht="14.45" customHeight="1">
      <c r="B40" s="18"/>
      <c r="AR40" s="18"/>
    </row>
    <row r="41" spans="2:44" ht="14.45" customHeight="1">
      <c r="B41" s="18"/>
      <c r="AR41" s="18"/>
    </row>
    <row r="42" spans="2:44" ht="14.45" customHeight="1">
      <c r="B42" s="18"/>
      <c r="AR42" s="18"/>
    </row>
    <row r="43" spans="2:44" ht="14.45" customHeight="1">
      <c r="B43" s="18"/>
      <c r="AR43" s="18"/>
    </row>
    <row r="44" spans="2:44" ht="14.45" customHeight="1">
      <c r="B44" s="18"/>
      <c r="AR44" s="18"/>
    </row>
    <row r="45" spans="2:44" ht="14.45" customHeight="1">
      <c r="B45" s="18"/>
      <c r="AR45" s="18"/>
    </row>
    <row r="46" spans="2:44" ht="14.45" customHeight="1">
      <c r="B46" s="18"/>
      <c r="AR46" s="18"/>
    </row>
    <row r="47" spans="2:44" ht="14.45" customHeight="1">
      <c r="B47" s="18"/>
      <c r="AR47" s="18"/>
    </row>
    <row r="48" spans="2:44" ht="14.45" customHeight="1">
      <c r="B48" s="18"/>
      <c r="AR48" s="18"/>
    </row>
    <row r="49" spans="2:44" s="1" customFormat="1" ht="14.45" customHeight="1">
      <c r="B49" s="27"/>
      <c r="D49" s="36" t="s">
        <v>41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42</v>
      </c>
      <c r="AI49" s="37"/>
      <c r="AJ49" s="37"/>
      <c r="AK49" s="37"/>
      <c r="AL49" s="37"/>
      <c r="AM49" s="37"/>
      <c r="AN49" s="37"/>
      <c r="AO49" s="37"/>
      <c r="AR49" s="27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2.75">
      <c r="B60" s="27"/>
      <c r="D60" s="38" t="s">
        <v>43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8" t="s">
        <v>44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8" t="s">
        <v>43</v>
      </c>
      <c r="AI60" s="29"/>
      <c r="AJ60" s="29"/>
      <c r="AK60" s="29"/>
      <c r="AL60" s="29"/>
      <c r="AM60" s="38" t="s">
        <v>44</v>
      </c>
      <c r="AN60" s="29"/>
      <c r="AO60" s="29"/>
      <c r="AR60" s="27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2.75">
      <c r="B64" s="27"/>
      <c r="D64" s="36" t="s">
        <v>45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46</v>
      </c>
      <c r="AI64" s="37"/>
      <c r="AJ64" s="37"/>
      <c r="AK64" s="37"/>
      <c r="AL64" s="37"/>
      <c r="AM64" s="37"/>
      <c r="AN64" s="37"/>
      <c r="AO64" s="37"/>
      <c r="AR64" s="27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2.75">
      <c r="B75" s="27"/>
      <c r="D75" s="38" t="s">
        <v>43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8" t="s">
        <v>44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8" t="s">
        <v>43</v>
      </c>
      <c r="AI75" s="29"/>
      <c r="AJ75" s="29"/>
      <c r="AK75" s="29"/>
      <c r="AL75" s="29"/>
      <c r="AM75" s="38" t="s">
        <v>44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7"/>
    </row>
    <row r="81" spans="1:91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7"/>
    </row>
    <row r="82" spans="1:91" s="1" customFormat="1" ht="24.95" customHeight="1">
      <c r="B82" s="27"/>
      <c r="C82" s="19" t="s">
        <v>47</v>
      </c>
      <c r="AR82" s="27"/>
    </row>
    <row r="83" spans="1:91" s="1" customFormat="1" ht="6.95" customHeight="1">
      <c r="B83" s="27"/>
      <c r="AR83" s="27"/>
    </row>
    <row r="84" spans="1:91" s="3" customFormat="1" ht="12" customHeight="1">
      <c r="B84" s="43"/>
      <c r="C84" s="24" t="s">
        <v>12</v>
      </c>
      <c r="L84" s="3" t="str">
        <f>K5</f>
        <v>24-B005a</v>
      </c>
      <c r="AR84" s="43"/>
    </row>
    <row r="85" spans="1:91" s="4" customFormat="1" ht="36.950000000000003" customHeight="1">
      <c r="B85" s="44"/>
      <c r="C85" s="45" t="s">
        <v>14</v>
      </c>
      <c r="L85" s="184" t="str">
        <f>K6</f>
        <v>Rekonstrukce dešťové kanalizace Fryšava pod Žákovou horou
- tzv. Jílkova cesta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R85" s="44"/>
    </row>
    <row r="86" spans="1:91" s="1" customFormat="1" ht="6.95" customHeight="1">
      <c r="B86" s="27"/>
      <c r="AR86" s="27"/>
    </row>
    <row r="87" spans="1:91" s="1" customFormat="1" ht="12" customHeight="1">
      <c r="B87" s="27"/>
      <c r="C87" s="24" t="s">
        <v>17</v>
      </c>
      <c r="L87" s="46" t="str">
        <f>IF(K8="","",K8)</f>
        <v xml:space="preserve"> </v>
      </c>
      <c r="AI87" s="24" t="s">
        <v>19</v>
      </c>
      <c r="AM87" s="186">
        <f>IF(AN8= "","",AN8)</f>
        <v>45584</v>
      </c>
      <c r="AN87" s="186"/>
      <c r="AR87" s="27"/>
    </row>
    <row r="88" spans="1:91" s="1" customFormat="1" ht="6.95" customHeight="1">
      <c r="B88" s="27"/>
      <c r="AR88" s="27"/>
    </row>
    <row r="89" spans="1:91" s="1" customFormat="1" ht="15.2" customHeight="1">
      <c r="B89" s="27"/>
      <c r="C89" s="24" t="s">
        <v>20</v>
      </c>
      <c r="I89" s="216" t="s">
        <v>635</v>
      </c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I89" s="24" t="s">
        <v>24</v>
      </c>
      <c r="AM89" s="187" t="str">
        <f>IF(E17="","",E17)</f>
        <v xml:space="preserve"> </v>
      </c>
      <c r="AN89" s="188"/>
      <c r="AO89" s="188"/>
      <c r="AP89" s="188"/>
      <c r="AR89" s="27"/>
      <c r="AS89" s="189" t="s">
        <v>48</v>
      </c>
      <c r="AT89" s="190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2" customHeight="1">
      <c r="B90" s="27"/>
      <c r="C90" s="24" t="s">
        <v>23</v>
      </c>
      <c r="I90" s="217" t="str">
        <f>IF(E14="","",E14)</f>
        <v xml:space="preserve"> </v>
      </c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I90" s="24" t="s">
        <v>26</v>
      </c>
      <c r="AM90" s="187" t="str">
        <f>IF(E20="","",E20)</f>
        <v xml:space="preserve"> </v>
      </c>
      <c r="AN90" s="188"/>
      <c r="AO90" s="188"/>
      <c r="AP90" s="188"/>
      <c r="AR90" s="27"/>
      <c r="AS90" s="191"/>
      <c r="AT90" s="192"/>
      <c r="BD90" s="51"/>
    </row>
    <row r="91" spans="1:91" s="1" customFormat="1" ht="10.9" customHeight="1">
      <c r="B91" s="27"/>
      <c r="AR91" s="27"/>
      <c r="AS91" s="191"/>
      <c r="AT91" s="192"/>
      <c r="BD91" s="51"/>
    </row>
    <row r="92" spans="1:91" s="1" customFormat="1" ht="29.25" customHeight="1">
      <c r="B92" s="27"/>
      <c r="C92" s="179" t="s">
        <v>49</v>
      </c>
      <c r="D92" s="180"/>
      <c r="E92" s="180"/>
      <c r="F92" s="180"/>
      <c r="G92" s="180"/>
      <c r="H92" s="52"/>
      <c r="I92" s="181" t="s">
        <v>50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51</v>
      </c>
      <c r="AH92" s="180"/>
      <c r="AI92" s="180"/>
      <c r="AJ92" s="180"/>
      <c r="AK92" s="180"/>
      <c r="AL92" s="180"/>
      <c r="AM92" s="180"/>
      <c r="AN92" s="181" t="s">
        <v>52</v>
      </c>
      <c r="AO92" s="180"/>
      <c r="AP92" s="183"/>
      <c r="AQ92" s="53" t="s">
        <v>53</v>
      </c>
      <c r="AR92" s="27"/>
      <c r="AS92" s="54" t="s">
        <v>54</v>
      </c>
      <c r="AT92" s="55" t="s">
        <v>55</v>
      </c>
      <c r="AU92" s="55" t="s">
        <v>56</v>
      </c>
      <c r="AV92" s="55" t="s">
        <v>57</v>
      </c>
      <c r="AW92" s="55" t="s">
        <v>58</v>
      </c>
      <c r="AX92" s="55" t="s">
        <v>59</v>
      </c>
      <c r="AY92" s="55" t="s">
        <v>60</v>
      </c>
      <c r="AZ92" s="55" t="s">
        <v>61</v>
      </c>
      <c r="BA92" s="55" t="s">
        <v>62</v>
      </c>
      <c r="BB92" s="55" t="s">
        <v>63</v>
      </c>
      <c r="BC92" s="55" t="s">
        <v>64</v>
      </c>
      <c r="BD92" s="56" t="s">
        <v>65</v>
      </c>
    </row>
    <row r="93" spans="1:91" s="1" customFormat="1" ht="10.9" customHeight="1">
      <c r="B93" s="27"/>
      <c r="AR93" s="27"/>
      <c r="AS93" s="5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450000000000003" customHeight="1">
      <c r="B94" s="58"/>
      <c r="C94" s="59" t="s">
        <v>66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203">
        <f>ROUND(AG95,2)</f>
        <v>0</v>
      </c>
      <c r="AH94" s="203"/>
      <c r="AI94" s="203"/>
      <c r="AJ94" s="203"/>
      <c r="AK94" s="203"/>
      <c r="AL94" s="203"/>
      <c r="AM94" s="203"/>
      <c r="AN94" s="204">
        <f>SUM(AG94,AT94)</f>
        <v>0</v>
      </c>
      <c r="AO94" s="204"/>
      <c r="AP94" s="204"/>
      <c r="AQ94" s="62" t="s">
        <v>1</v>
      </c>
      <c r="AR94" s="58"/>
      <c r="AS94" s="63">
        <f>ROUND(AS95,2)</f>
        <v>0</v>
      </c>
      <c r="AT94" s="64">
        <f>ROUND(SUM(AV94:AW94),2)</f>
        <v>0</v>
      </c>
      <c r="AU94" s="65">
        <f>ROUND(AU95,5)</f>
        <v>1080.5720699999999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ROUND(AZ95,2)</f>
        <v>0</v>
      </c>
      <c r="BA94" s="64">
        <f>ROUND(BA95,2)</f>
        <v>0</v>
      </c>
      <c r="BB94" s="64">
        <f>ROUND(BB95,2)</f>
        <v>0</v>
      </c>
      <c r="BC94" s="64">
        <f>ROUND(BC95,2)</f>
        <v>0</v>
      </c>
      <c r="BD94" s="66">
        <f>ROUND(BD95,2)</f>
        <v>0</v>
      </c>
      <c r="BS94" s="67" t="s">
        <v>67</v>
      </c>
      <c r="BT94" s="67" t="s">
        <v>68</v>
      </c>
      <c r="BU94" s="68" t="s">
        <v>69</v>
      </c>
      <c r="BV94" s="67" t="s">
        <v>70</v>
      </c>
      <c r="BW94" s="67" t="s">
        <v>4</v>
      </c>
      <c r="BX94" s="67" t="s">
        <v>71</v>
      </c>
      <c r="CL94" s="67" t="s">
        <v>1</v>
      </c>
    </row>
    <row r="95" spans="1:91" s="6" customFormat="1" ht="16.5" customHeight="1">
      <c r="A95" s="69" t="s">
        <v>72</v>
      </c>
      <c r="B95" s="70"/>
      <c r="C95" s="71"/>
      <c r="D95" s="202" t="s">
        <v>73</v>
      </c>
      <c r="E95" s="202"/>
      <c r="F95" s="202"/>
      <c r="G95" s="202"/>
      <c r="H95" s="202"/>
      <c r="I95" s="72"/>
      <c r="J95" s="202" t="s">
        <v>74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0">
        <f>'SO 01 - SO 01 Dešťová kan...'!J30</f>
        <v>0</v>
      </c>
      <c r="AH95" s="201"/>
      <c r="AI95" s="201"/>
      <c r="AJ95" s="201"/>
      <c r="AK95" s="201"/>
      <c r="AL95" s="201"/>
      <c r="AM95" s="201"/>
      <c r="AN95" s="200">
        <f>SUM(AG95,AT95)</f>
        <v>0</v>
      </c>
      <c r="AO95" s="201"/>
      <c r="AP95" s="201"/>
      <c r="AQ95" s="73" t="s">
        <v>75</v>
      </c>
      <c r="AR95" s="70"/>
      <c r="AS95" s="74">
        <v>0</v>
      </c>
      <c r="AT95" s="75">
        <f>ROUND(SUM(AV95:AW95),2)</f>
        <v>0</v>
      </c>
      <c r="AU95" s="76">
        <f>'SO 01 - SO 01 Dešťová kan...'!P130</f>
        <v>1080.5720739999999</v>
      </c>
      <c r="AV95" s="75">
        <f>'SO 01 - SO 01 Dešťová kan...'!J33</f>
        <v>0</v>
      </c>
      <c r="AW95" s="75">
        <f>'SO 01 - SO 01 Dešťová kan...'!J34</f>
        <v>0</v>
      </c>
      <c r="AX95" s="75">
        <f>'SO 01 - SO 01 Dešťová kan...'!J35</f>
        <v>0</v>
      </c>
      <c r="AY95" s="75">
        <f>'SO 01 - SO 01 Dešťová kan...'!J36</f>
        <v>0</v>
      </c>
      <c r="AZ95" s="75">
        <f>'SO 01 - SO 01 Dešťová kan...'!F33</f>
        <v>0</v>
      </c>
      <c r="BA95" s="75">
        <f>'SO 01 - SO 01 Dešťová kan...'!F34</f>
        <v>0</v>
      </c>
      <c r="BB95" s="75">
        <f>'SO 01 - SO 01 Dešťová kan...'!F35</f>
        <v>0</v>
      </c>
      <c r="BC95" s="75">
        <f>'SO 01 - SO 01 Dešťová kan...'!F36</f>
        <v>0</v>
      </c>
      <c r="BD95" s="77">
        <f>'SO 01 - SO 01 Dešťová kan...'!F37</f>
        <v>0</v>
      </c>
      <c r="BT95" s="78" t="s">
        <v>76</v>
      </c>
      <c r="BV95" s="78" t="s">
        <v>70</v>
      </c>
      <c r="BW95" s="78" t="s">
        <v>77</v>
      </c>
      <c r="BX95" s="78" t="s">
        <v>4</v>
      </c>
      <c r="CL95" s="78" t="s">
        <v>1</v>
      </c>
      <c r="CM95" s="78" t="s">
        <v>78</v>
      </c>
    </row>
    <row r="96" spans="1:91" s="1" customFormat="1" ht="30" customHeight="1">
      <c r="B96" s="27"/>
      <c r="AR96" s="27"/>
    </row>
    <row r="97" spans="2:44" s="1" customFormat="1" ht="6.95" customHeight="1"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27"/>
    </row>
  </sheetData>
  <mergeCells count="44">
    <mergeCell ref="I89:AE89"/>
    <mergeCell ref="I90:AG90"/>
    <mergeCell ref="J13:AI13"/>
    <mergeCell ref="J14:AI14"/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SO 01 - SO 01 Dešťová kan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41"/>
  <sheetViews>
    <sheetView showGridLines="0" topLeftCell="A432" workbookViewId="0">
      <selection activeCell="F96" sqref="F9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177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5" t="s">
        <v>77</v>
      </c>
      <c r="AZ2" s="79" t="s">
        <v>79</v>
      </c>
      <c r="BA2" s="79" t="s">
        <v>80</v>
      </c>
      <c r="BB2" s="79" t="s">
        <v>1</v>
      </c>
      <c r="BC2" s="79" t="s">
        <v>81</v>
      </c>
      <c r="BD2" s="79" t="s">
        <v>78</v>
      </c>
    </row>
    <row r="3" spans="2:5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pans="2:56" ht="24.95" hidden="1" customHeight="1">
      <c r="B4" s="18"/>
      <c r="D4" s="19" t="s">
        <v>82</v>
      </c>
      <c r="L4" s="18"/>
      <c r="M4" s="80" t="s">
        <v>10</v>
      </c>
      <c r="AT4" s="15" t="s">
        <v>3</v>
      </c>
    </row>
    <row r="5" spans="2:56" ht="6.95" hidden="1" customHeight="1">
      <c r="B5" s="18"/>
      <c r="L5" s="18"/>
    </row>
    <row r="6" spans="2:56" ht="12" hidden="1" customHeight="1">
      <c r="B6" s="18"/>
      <c r="D6" s="24" t="s">
        <v>14</v>
      </c>
      <c r="L6" s="18"/>
    </row>
    <row r="7" spans="2:56" ht="16.5" hidden="1" customHeight="1">
      <c r="B7" s="18"/>
      <c r="E7" s="212" t="str">
        <f>'Rekapitulace stavby'!K6</f>
        <v>Rekonstrukce dešťové kanalizace Fryšava pod Žákovou horou
- tzv. Jílkova cesta</v>
      </c>
      <c r="F7" s="213"/>
      <c r="G7" s="213"/>
      <c r="H7" s="213"/>
      <c r="L7" s="18"/>
    </row>
    <row r="8" spans="2:56" s="1" customFormat="1" ht="12" hidden="1" customHeight="1">
      <c r="B8" s="27"/>
      <c r="D8" s="24" t="s">
        <v>83</v>
      </c>
      <c r="L8" s="27"/>
    </row>
    <row r="9" spans="2:56" s="1" customFormat="1" ht="16.5" hidden="1" customHeight="1">
      <c r="B9" s="27"/>
      <c r="E9" s="184" t="s">
        <v>84</v>
      </c>
      <c r="F9" s="211"/>
      <c r="G9" s="211"/>
      <c r="H9" s="211"/>
      <c r="L9" s="27"/>
    </row>
    <row r="10" spans="2:56" s="1" customFormat="1" hidden="1">
      <c r="B10" s="27"/>
      <c r="L10" s="27"/>
    </row>
    <row r="11" spans="2:56" s="1" customFormat="1" ht="12" hidden="1" customHeight="1">
      <c r="B11" s="27"/>
      <c r="D11" s="24" t="s">
        <v>15</v>
      </c>
      <c r="F11" s="22" t="s">
        <v>1</v>
      </c>
      <c r="I11" s="24" t="s">
        <v>16</v>
      </c>
      <c r="J11" s="22" t="s">
        <v>1</v>
      </c>
      <c r="L11" s="27"/>
    </row>
    <row r="12" spans="2:56" s="1" customFormat="1" ht="12" hidden="1" customHeight="1">
      <c r="B12" s="27"/>
      <c r="D12" s="24" t="s">
        <v>17</v>
      </c>
      <c r="F12" s="22" t="s">
        <v>18</v>
      </c>
      <c r="I12" s="24" t="s">
        <v>19</v>
      </c>
      <c r="J12" s="47">
        <f>'Rekapitulace stavby'!AN8</f>
        <v>45584</v>
      </c>
      <c r="L12" s="27"/>
    </row>
    <row r="13" spans="2:56" s="1" customFormat="1" ht="10.9" hidden="1" customHeight="1">
      <c r="B13" s="27"/>
      <c r="L13" s="27"/>
    </row>
    <row r="14" spans="2:56" s="1" customFormat="1" ht="12" hidden="1" customHeight="1">
      <c r="B14" s="27"/>
      <c r="D14" s="24" t="s">
        <v>20</v>
      </c>
      <c r="I14" s="24" t="s">
        <v>21</v>
      </c>
      <c r="J14" s="22" t="str">
        <f>IF('Rekapitulace stavby'!AN10="","",'Rekapitulace stavby'!AN10)</f>
        <v/>
      </c>
      <c r="L14" s="27"/>
    </row>
    <row r="15" spans="2:56" s="1" customFormat="1" ht="18" hidden="1" customHeight="1">
      <c r="B15" s="27"/>
      <c r="E15" s="22" t="str">
        <f>IF('Rekapitulace stavby'!E11="","",'Rekapitulace stavby'!E11)</f>
        <v xml:space="preserve"> </v>
      </c>
      <c r="I15" s="24" t="s">
        <v>22</v>
      </c>
      <c r="J15" s="22" t="str">
        <f>IF('Rekapitulace stavby'!AN11="","",'Rekapitulace stavby'!AN11)</f>
        <v/>
      </c>
      <c r="L15" s="27"/>
    </row>
    <row r="16" spans="2:56" s="1" customFormat="1" ht="6.95" hidden="1" customHeight="1">
      <c r="B16" s="27"/>
      <c r="L16" s="27"/>
    </row>
    <row r="17" spans="2:12" s="1" customFormat="1" ht="12" hidden="1" customHeight="1">
      <c r="B17" s="27"/>
      <c r="D17" s="24" t="s">
        <v>23</v>
      </c>
      <c r="I17" s="24" t="s">
        <v>21</v>
      </c>
      <c r="J17" s="22" t="str">
        <f>'Rekapitulace stavby'!AN13</f>
        <v/>
      </c>
      <c r="L17" s="27"/>
    </row>
    <row r="18" spans="2:12" s="1" customFormat="1" ht="18" hidden="1" customHeight="1">
      <c r="B18" s="27"/>
      <c r="E18" s="205" t="str">
        <f>'Rekapitulace stavby'!E14</f>
        <v xml:space="preserve"> </v>
      </c>
      <c r="F18" s="205"/>
      <c r="G18" s="205"/>
      <c r="H18" s="205"/>
      <c r="I18" s="24" t="s">
        <v>22</v>
      </c>
      <c r="J18" s="22" t="str">
        <f>'Rekapitulace stavby'!AN14</f>
        <v/>
      </c>
      <c r="L18" s="27"/>
    </row>
    <row r="19" spans="2:12" s="1" customFormat="1" ht="6.95" hidden="1" customHeight="1">
      <c r="B19" s="27"/>
      <c r="L19" s="27"/>
    </row>
    <row r="20" spans="2:12" s="1" customFormat="1" ht="12" hidden="1" customHeight="1">
      <c r="B20" s="27"/>
      <c r="D20" s="24" t="s">
        <v>24</v>
      </c>
      <c r="I20" s="24" t="s">
        <v>21</v>
      </c>
      <c r="J20" s="22" t="str">
        <f>IF('Rekapitulace stavby'!AN16="","",'Rekapitulace stavby'!AN16)</f>
        <v/>
      </c>
      <c r="L20" s="27"/>
    </row>
    <row r="21" spans="2:12" s="1" customFormat="1" ht="18" hidden="1" customHeight="1">
      <c r="B21" s="27"/>
      <c r="E21" s="22" t="str">
        <f>IF('Rekapitulace stavby'!E17="","",'Rekapitulace stavby'!E17)</f>
        <v xml:space="preserve"> </v>
      </c>
      <c r="I21" s="24" t="s">
        <v>22</v>
      </c>
      <c r="J21" s="22" t="str">
        <f>IF('Rekapitulace stavby'!AN17="","",'Rekapitulace stavby'!AN17)</f>
        <v/>
      </c>
      <c r="L21" s="27"/>
    </row>
    <row r="22" spans="2:12" s="1" customFormat="1" ht="6.95" hidden="1" customHeight="1">
      <c r="B22" s="27"/>
      <c r="L22" s="27"/>
    </row>
    <row r="23" spans="2:12" s="1" customFormat="1" ht="12" hidden="1" customHeight="1">
      <c r="B23" s="27"/>
      <c r="D23" s="24" t="s">
        <v>26</v>
      </c>
      <c r="I23" s="24" t="s">
        <v>21</v>
      </c>
      <c r="J23" s="22" t="str">
        <f>IF('Rekapitulace stavby'!AN19="","",'Rekapitulace stavby'!AN19)</f>
        <v/>
      </c>
      <c r="L23" s="27"/>
    </row>
    <row r="24" spans="2:12" s="1" customFormat="1" ht="18" hidden="1" customHeight="1">
      <c r="B24" s="27"/>
      <c r="E24" s="22" t="str">
        <f>IF('Rekapitulace stavby'!E20="","",'Rekapitulace stavby'!E20)</f>
        <v xml:space="preserve"> </v>
      </c>
      <c r="I24" s="24" t="s">
        <v>22</v>
      </c>
      <c r="J24" s="22" t="str">
        <f>IF('Rekapitulace stavby'!AN20="","",'Rekapitulace stavby'!AN20)</f>
        <v/>
      </c>
      <c r="L24" s="27"/>
    </row>
    <row r="25" spans="2:12" s="1" customFormat="1" ht="6.95" hidden="1" customHeight="1">
      <c r="B25" s="27"/>
      <c r="L25" s="27"/>
    </row>
    <row r="26" spans="2:12" s="1" customFormat="1" ht="12" hidden="1" customHeight="1">
      <c r="B26" s="27"/>
      <c r="D26" s="24" t="s">
        <v>27</v>
      </c>
      <c r="L26" s="27"/>
    </row>
    <row r="27" spans="2:12" s="7" customFormat="1" ht="16.5" hidden="1" customHeight="1">
      <c r="B27" s="81"/>
      <c r="E27" s="207" t="s">
        <v>1</v>
      </c>
      <c r="F27" s="207"/>
      <c r="G27" s="207"/>
      <c r="H27" s="207"/>
      <c r="L27" s="81"/>
    </row>
    <row r="28" spans="2:12" s="1" customFormat="1" ht="6.95" hidden="1" customHeight="1">
      <c r="B28" s="27"/>
      <c r="L28" s="27"/>
    </row>
    <row r="29" spans="2:12" s="1" customFormat="1" ht="6.95" hidden="1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hidden="1" customHeight="1">
      <c r="B30" s="27"/>
      <c r="D30" s="82" t="s">
        <v>28</v>
      </c>
      <c r="J30" s="61">
        <f>ROUND(J130, 2)</f>
        <v>0</v>
      </c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5" hidden="1" customHeight="1">
      <c r="B32" s="27"/>
      <c r="F32" s="30" t="s">
        <v>30</v>
      </c>
      <c r="I32" s="30" t="s">
        <v>29</v>
      </c>
      <c r="J32" s="30" t="s">
        <v>31</v>
      </c>
      <c r="L32" s="27"/>
    </row>
    <row r="33" spans="2:12" s="1" customFormat="1" ht="14.45" hidden="1" customHeight="1">
      <c r="B33" s="27"/>
      <c r="D33" s="50" t="s">
        <v>32</v>
      </c>
      <c r="E33" s="24" t="s">
        <v>33</v>
      </c>
      <c r="F33" s="83">
        <f>ROUND((SUM(BE130:BE440)),  2)</f>
        <v>0</v>
      </c>
      <c r="I33" s="84">
        <v>0.21</v>
      </c>
      <c r="J33" s="83">
        <f>ROUND(((SUM(BE130:BE440))*I33),  2)</f>
        <v>0</v>
      </c>
      <c r="L33" s="27"/>
    </row>
    <row r="34" spans="2:12" s="1" customFormat="1" ht="14.45" hidden="1" customHeight="1">
      <c r="B34" s="27"/>
      <c r="E34" s="24" t="s">
        <v>34</v>
      </c>
      <c r="F34" s="83">
        <f>ROUND((SUM(BF130:BF440)),  2)</f>
        <v>0</v>
      </c>
      <c r="I34" s="84">
        <v>0.12</v>
      </c>
      <c r="J34" s="83">
        <f>ROUND(((SUM(BF130:BF440))*I34),  2)</f>
        <v>0</v>
      </c>
      <c r="L34" s="27"/>
    </row>
    <row r="35" spans="2:12" s="1" customFormat="1" ht="14.45" hidden="1" customHeight="1">
      <c r="B35" s="27"/>
      <c r="E35" s="24" t="s">
        <v>35</v>
      </c>
      <c r="F35" s="83">
        <f>ROUND((SUM(BG130:BG440)),  2)</f>
        <v>0</v>
      </c>
      <c r="I35" s="84">
        <v>0.21</v>
      </c>
      <c r="J35" s="83">
        <f>0</f>
        <v>0</v>
      </c>
      <c r="L35" s="27"/>
    </row>
    <row r="36" spans="2:12" s="1" customFormat="1" ht="14.45" hidden="1" customHeight="1">
      <c r="B36" s="27"/>
      <c r="E36" s="24" t="s">
        <v>36</v>
      </c>
      <c r="F36" s="83">
        <f>ROUND((SUM(BH130:BH440)),  2)</f>
        <v>0</v>
      </c>
      <c r="I36" s="84">
        <v>0.12</v>
      </c>
      <c r="J36" s="83">
        <f>0</f>
        <v>0</v>
      </c>
      <c r="L36" s="27"/>
    </row>
    <row r="37" spans="2:12" s="1" customFormat="1" ht="14.45" hidden="1" customHeight="1">
      <c r="B37" s="27"/>
      <c r="E37" s="24" t="s">
        <v>37</v>
      </c>
      <c r="F37" s="83">
        <f>ROUND((SUM(BI130:BI440)),  2)</f>
        <v>0</v>
      </c>
      <c r="I37" s="84">
        <v>0</v>
      </c>
      <c r="J37" s="83">
        <f>0</f>
        <v>0</v>
      </c>
      <c r="L37" s="27"/>
    </row>
    <row r="38" spans="2:12" s="1" customFormat="1" ht="6.95" hidden="1" customHeight="1">
      <c r="B38" s="27"/>
      <c r="L38" s="27"/>
    </row>
    <row r="39" spans="2:12" s="1" customFormat="1" ht="25.35" hidden="1" customHeight="1">
      <c r="B39" s="27"/>
      <c r="C39" s="85"/>
      <c r="D39" s="86" t="s">
        <v>38</v>
      </c>
      <c r="E39" s="52"/>
      <c r="F39" s="52"/>
      <c r="G39" s="87" t="s">
        <v>39</v>
      </c>
      <c r="H39" s="88" t="s">
        <v>40</v>
      </c>
      <c r="I39" s="52"/>
      <c r="J39" s="89">
        <f>SUM(J30:J37)</f>
        <v>0</v>
      </c>
      <c r="K39" s="90"/>
      <c r="L39" s="27"/>
    </row>
    <row r="40" spans="2:12" s="1" customFormat="1" ht="14.45" hidden="1" customHeight="1">
      <c r="B40" s="27"/>
      <c r="L40" s="27"/>
    </row>
    <row r="41" spans="2:12" ht="14.45" hidden="1" customHeight="1">
      <c r="B41" s="18"/>
      <c r="L41" s="18"/>
    </row>
    <row r="42" spans="2:12" ht="14.45" hidden="1" customHeight="1">
      <c r="B42" s="18"/>
      <c r="L42" s="18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41</v>
      </c>
      <c r="E50" s="37"/>
      <c r="F50" s="37"/>
      <c r="G50" s="36" t="s">
        <v>42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43</v>
      </c>
      <c r="E61" s="29"/>
      <c r="F61" s="91" t="s">
        <v>44</v>
      </c>
      <c r="G61" s="38" t="s">
        <v>43</v>
      </c>
      <c r="H61" s="29"/>
      <c r="I61" s="29"/>
      <c r="J61" s="92" t="s">
        <v>44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45</v>
      </c>
      <c r="E65" s="37"/>
      <c r="F65" s="37"/>
      <c r="G65" s="36" t="s">
        <v>46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43</v>
      </c>
      <c r="E76" s="29"/>
      <c r="F76" s="91" t="s">
        <v>44</v>
      </c>
      <c r="G76" s="38" t="s">
        <v>43</v>
      </c>
      <c r="H76" s="29"/>
      <c r="I76" s="29"/>
      <c r="J76" s="92" t="s">
        <v>44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5" customHeight="1">
      <c r="B82" s="27"/>
      <c r="C82" s="19" t="s">
        <v>85</v>
      </c>
      <c r="L82" s="27"/>
    </row>
    <row r="83" spans="2:47" s="1" customFormat="1" ht="6.95" customHeight="1">
      <c r="B83" s="27"/>
      <c r="L83" s="27"/>
    </row>
    <row r="84" spans="2:47" s="1" customFormat="1" ht="12" customHeight="1">
      <c r="B84" s="27"/>
      <c r="C84" s="24" t="s">
        <v>14</v>
      </c>
      <c r="L84" s="27"/>
    </row>
    <row r="85" spans="2:47" s="1" customFormat="1" ht="27" customHeight="1">
      <c r="B85" s="27"/>
      <c r="E85" s="212" t="str">
        <f>E7</f>
        <v>Rekonstrukce dešťové kanalizace Fryšava pod Žákovou horou
- tzv. Jílkova cesta</v>
      </c>
      <c r="F85" s="213"/>
      <c r="G85" s="213"/>
      <c r="H85" s="213"/>
      <c r="L85" s="27"/>
    </row>
    <row r="86" spans="2:47" s="1" customFormat="1" ht="12" customHeight="1">
      <c r="B86" s="27"/>
      <c r="C86" s="24" t="s">
        <v>83</v>
      </c>
      <c r="L86" s="27"/>
    </row>
    <row r="87" spans="2:47" s="1" customFormat="1" ht="16.5" customHeight="1">
      <c r="B87" s="27"/>
      <c r="E87" s="184" t="str">
        <f>E9</f>
        <v>SO 01 - SO 01 Dešťová kanalizace</v>
      </c>
      <c r="F87" s="211"/>
      <c r="G87" s="211"/>
      <c r="H87" s="211"/>
      <c r="L87" s="27"/>
    </row>
    <row r="88" spans="2:47" s="1" customFormat="1" ht="6.95" customHeight="1">
      <c r="B88" s="27"/>
      <c r="L88" s="27"/>
    </row>
    <row r="89" spans="2:47" s="1" customFormat="1" ht="12" customHeight="1">
      <c r="B89" s="27"/>
      <c r="C89" s="24" t="s">
        <v>17</v>
      </c>
      <c r="F89" s="22" t="str">
        <f>F12</f>
        <v xml:space="preserve"> </v>
      </c>
      <c r="I89" s="24" t="s">
        <v>19</v>
      </c>
      <c r="J89" s="47">
        <f>IF(J12="","",J12)</f>
        <v>45584</v>
      </c>
      <c r="L89" s="27"/>
    </row>
    <row r="90" spans="2:47" s="1" customFormat="1" ht="6.95" customHeight="1">
      <c r="B90" s="27"/>
      <c r="L90" s="27"/>
    </row>
    <row r="91" spans="2:47" s="1" customFormat="1" ht="15.2" customHeight="1">
      <c r="B91" s="27"/>
      <c r="C91" s="24" t="s">
        <v>20</v>
      </c>
      <c r="F91" s="22" t="s">
        <v>635</v>
      </c>
      <c r="I91" s="24" t="s">
        <v>24</v>
      </c>
      <c r="J91" s="25" t="str">
        <f>E21</f>
        <v xml:space="preserve"> </v>
      </c>
      <c r="L91" s="27"/>
    </row>
    <row r="92" spans="2:47" s="1" customFormat="1" ht="15.2" customHeight="1">
      <c r="B92" s="27"/>
      <c r="C92" s="24" t="s">
        <v>23</v>
      </c>
      <c r="F92" s="22" t="str">
        <f>IF(E18="","",E18)</f>
        <v xml:space="preserve"> </v>
      </c>
      <c r="I92" s="24" t="s">
        <v>26</v>
      </c>
      <c r="J92" s="25" t="str">
        <f>E24</f>
        <v xml:space="preserve"> 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3" t="s">
        <v>86</v>
      </c>
      <c r="D94" s="85"/>
      <c r="E94" s="85"/>
      <c r="F94" s="85"/>
      <c r="G94" s="85"/>
      <c r="H94" s="85"/>
      <c r="I94" s="85"/>
      <c r="J94" s="94" t="s">
        <v>87</v>
      </c>
      <c r="K94" s="85"/>
      <c r="L94" s="27"/>
    </row>
    <row r="95" spans="2:47" s="1" customFormat="1" ht="10.35" customHeight="1">
      <c r="B95" s="27"/>
      <c r="L95" s="27"/>
    </row>
    <row r="96" spans="2:47" s="1" customFormat="1" ht="22.9" customHeight="1">
      <c r="B96" s="27"/>
      <c r="C96" s="95" t="s">
        <v>88</v>
      </c>
      <c r="J96" s="61">
        <f>J130</f>
        <v>0</v>
      </c>
      <c r="L96" s="27"/>
      <c r="AU96" s="15" t="s">
        <v>89</v>
      </c>
    </row>
    <row r="97" spans="2:12" s="8" customFormat="1" ht="24.95" customHeight="1">
      <c r="B97" s="96"/>
      <c r="D97" s="97" t="s">
        <v>90</v>
      </c>
      <c r="E97" s="98"/>
      <c r="F97" s="98"/>
      <c r="G97" s="98"/>
      <c r="H97" s="98"/>
      <c r="I97" s="98"/>
      <c r="J97" s="99">
        <f>J131</f>
        <v>0</v>
      </c>
      <c r="L97" s="96"/>
    </row>
    <row r="98" spans="2:12" s="9" customFormat="1" ht="19.899999999999999" customHeight="1">
      <c r="B98" s="100"/>
      <c r="D98" s="101" t="s">
        <v>91</v>
      </c>
      <c r="E98" s="102"/>
      <c r="F98" s="102"/>
      <c r="G98" s="102"/>
      <c r="H98" s="102"/>
      <c r="I98" s="102"/>
      <c r="J98" s="103">
        <f>J132</f>
        <v>0</v>
      </c>
      <c r="L98" s="100"/>
    </row>
    <row r="99" spans="2:12" s="9" customFormat="1" ht="19.899999999999999" customHeight="1">
      <c r="B99" s="100"/>
      <c r="D99" s="101" t="s">
        <v>92</v>
      </c>
      <c r="E99" s="102"/>
      <c r="F99" s="102"/>
      <c r="G99" s="102"/>
      <c r="H99" s="102"/>
      <c r="I99" s="102"/>
      <c r="J99" s="103">
        <f>J240</f>
        <v>0</v>
      </c>
      <c r="L99" s="100"/>
    </row>
    <row r="100" spans="2:12" s="9" customFormat="1" ht="19.899999999999999" customHeight="1">
      <c r="B100" s="100"/>
      <c r="D100" s="101" t="s">
        <v>93</v>
      </c>
      <c r="E100" s="102"/>
      <c r="F100" s="102"/>
      <c r="G100" s="102"/>
      <c r="H100" s="102"/>
      <c r="I100" s="102"/>
      <c r="J100" s="103">
        <f>J253</f>
        <v>0</v>
      </c>
      <c r="L100" s="100"/>
    </row>
    <row r="101" spans="2:12" s="9" customFormat="1" ht="19.899999999999999" customHeight="1">
      <c r="B101" s="100"/>
      <c r="D101" s="101" t="s">
        <v>94</v>
      </c>
      <c r="E101" s="102"/>
      <c r="F101" s="102"/>
      <c r="G101" s="102"/>
      <c r="H101" s="102"/>
      <c r="I101" s="102"/>
      <c r="J101" s="103">
        <f>J270</f>
        <v>0</v>
      </c>
      <c r="L101" s="100"/>
    </row>
    <row r="102" spans="2:12" s="9" customFormat="1" ht="19.899999999999999" customHeight="1">
      <c r="B102" s="100"/>
      <c r="D102" s="101" t="s">
        <v>95</v>
      </c>
      <c r="E102" s="102"/>
      <c r="F102" s="102"/>
      <c r="G102" s="102"/>
      <c r="H102" s="102"/>
      <c r="I102" s="102"/>
      <c r="J102" s="103">
        <f>J298</f>
        <v>0</v>
      </c>
      <c r="L102" s="100"/>
    </row>
    <row r="103" spans="2:12" s="9" customFormat="1" ht="19.899999999999999" customHeight="1">
      <c r="B103" s="100"/>
      <c r="D103" s="101" t="s">
        <v>96</v>
      </c>
      <c r="E103" s="102"/>
      <c r="F103" s="102"/>
      <c r="G103" s="102"/>
      <c r="H103" s="102"/>
      <c r="I103" s="102"/>
      <c r="J103" s="103">
        <f>J384</f>
        <v>0</v>
      </c>
      <c r="L103" s="100"/>
    </row>
    <row r="104" spans="2:12" s="9" customFormat="1" ht="19.899999999999999" customHeight="1">
      <c r="B104" s="100"/>
      <c r="D104" s="101" t="s">
        <v>97</v>
      </c>
      <c r="E104" s="102"/>
      <c r="F104" s="102"/>
      <c r="G104" s="102"/>
      <c r="H104" s="102"/>
      <c r="I104" s="102"/>
      <c r="J104" s="103">
        <f>J396</f>
        <v>0</v>
      </c>
      <c r="L104" s="100"/>
    </row>
    <row r="105" spans="2:12" s="9" customFormat="1" ht="19.899999999999999" customHeight="1">
      <c r="B105" s="100"/>
      <c r="D105" s="101" t="s">
        <v>98</v>
      </c>
      <c r="E105" s="102"/>
      <c r="F105" s="102"/>
      <c r="G105" s="102"/>
      <c r="H105" s="102"/>
      <c r="I105" s="102"/>
      <c r="J105" s="103">
        <f>J410</f>
        <v>0</v>
      </c>
      <c r="L105" s="100"/>
    </row>
    <row r="106" spans="2:12" s="8" customFormat="1" ht="24.95" customHeight="1">
      <c r="B106" s="96"/>
      <c r="D106" s="97" t="s">
        <v>99</v>
      </c>
      <c r="E106" s="98"/>
      <c r="F106" s="98"/>
      <c r="G106" s="98"/>
      <c r="H106" s="98"/>
      <c r="I106" s="98"/>
      <c r="J106" s="99">
        <f>J421</f>
        <v>0</v>
      </c>
      <c r="L106" s="96"/>
    </row>
    <row r="107" spans="2:12" s="9" customFormat="1" ht="19.899999999999999" customHeight="1">
      <c r="B107" s="100"/>
      <c r="D107" s="101" t="s">
        <v>100</v>
      </c>
      <c r="E107" s="102"/>
      <c r="F107" s="102"/>
      <c r="G107" s="102"/>
      <c r="H107" s="102"/>
      <c r="I107" s="102"/>
      <c r="J107" s="103">
        <f>J422</f>
        <v>0</v>
      </c>
      <c r="L107" s="100"/>
    </row>
    <row r="108" spans="2:12" s="9" customFormat="1" ht="19.899999999999999" customHeight="1">
      <c r="B108" s="100"/>
      <c r="D108" s="101" t="s">
        <v>101</v>
      </c>
      <c r="E108" s="102"/>
      <c r="F108" s="102"/>
      <c r="G108" s="102"/>
      <c r="H108" s="102"/>
      <c r="I108" s="102"/>
      <c r="J108" s="103">
        <f>J427</f>
        <v>0</v>
      </c>
      <c r="L108" s="100"/>
    </row>
    <row r="109" spans="2:12" s="9" customFormat="1" ht="19.899999999999999" customHeight="1">
      <c r="B109" s="100"/>
      <c r="D109" s="101" t="s">
        <v>102</v>
      </c>
      <c r="E109" s="102"/>
      <c r="F109" s="102"/>
      <c r="G109" s="102"/>
      <c r="H109" s="102"/>
      <c r="I109" s="102"/>
      <c r="J109" s="103">
        <f>J431</f>
        <v>0</v>
      </c>
      <c r="L109" s="100"/>
    </row>
    <row r="110" spans="2:12" s="9" customFormat="1" ht="19.899999999999999" customHeight="1">
      <c r="B110" s="100"/>
      <c r="D110" s="101" t="s">
        <v>103</v>
      </c>
      <c r="E110" s="102"/>
      <c r="F110" s="102"/>
      <c r="G110" s="102"/>
      <c r="H110" s="102"/>
      <c r="I110" s="102"/>
      <c r="J110" s="103">
        <f>J436</f>
        <v>0</v>
      </c>
      <c r="L110" s="100"/>
    </row>
    <row r="111" spans="2:12" s="1" customFormat="1" ht="21.75" customHeight="1">
      <c r="B111" s="27"/>
      <c r="L111" s="27"/>
    </row>
    <row r="112" spans="2:12" s="1" customFormat="1" ht="6.95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7"/>
    </row>
    <row r="116" spans="2:12" s="1" customFormat="1" ht="6.95" customHeight="1">
      <c r="B116" s="41"/>
      <c r="C116" s="42"/>
      <c r="D116" s="42"/>
      <c r="E116" s="42"/>
      <c r="F116" s="42"/>
      <c r="G116" s="42"/>
      <c r="H116" s="42"/>
      <c r="I116" s="42"/>
      <c r="J116" s="42"/>
      <c r="K116" s="42"/>
      <c r="L116" s="27"/>
    </row>
    <row r="117" spans="2:12" s="1" customFormat="1" ht="24.95" customHeight="1">
      <c r="B117" s="27"/>
      <c r="C117" s="19" t="s">
        <v>104</v>
      </c>
      <c r="L117" s="27"/>
    </row>
    <row r="118" spans="2:12" s="1" customFormat="1" ht="6.95" customHeight="1">
      <c r="B118" s="27"/>
      <c r="L118" s="27"/>
    </row>
    <row r="119" spans="2:12" s="1" customFormat="1" ht="12" customHeight="1">
      <c r="B119" s="27"/>
      <c r="C119" s="24" t="s">
        <v>14</v>
      </c>
      <c r="L119" s="27"/>
    </row>
    <row r="120" spans="2:12" s="1" customFormat="1" ht="29.25" customHeight="1">
      <c r="B120" s="27"/>
      <c r="E120" s="212" t="str">
        <f>E7</f>
        <v>Rekonstrukce dešťové kanalizace Fryšava pod Žákovou horou
- tzv. Jílkova cesta</v>
      </c>
      <c r="F120" s="213"/>
      <c r="G120" s="213"/>
      <c r="H120" s="213"/>
      <c r="L120" s="27"/>
    </row>
    <row r="121" spans="2:12" s="1" customFormat="1" ht="12" customHeight="1">
      <c r="B121" s="27"/>
      <c r="C121" s="24" t="s">
        <v>83</v>
      </c>
      <c r="L121" s="27"/>
    </row>
    <row r="122" spans="2:12" s="1" customFormat="1" ht="16.5" customHeight="1">
      <c r="B122" s="27"/>
      <c r="E122" s="184" t="str">
        <f>E9</f>
        <v>SO 01 - SO 01 Dešťová kanalizace</v>
      </c>
      <c r="F122" s="211"/>
      <c r="G122" s="211"/>
      <c r="H122" s="211"/>
      <c r="L122" s="27"/>
    </row>
    <row r="123" spans="2:12" s="1" customFormat="1" ht="6.95" customHeight="1">
      <c r="B123" s="27"/>
      <c r="L123" s="27"/>
    </row>
    <row r="124" spans="2:12" s="1" customFormat="1" ht="12" customHeight="1">
      <c r="B124" s="27"/>
      <c r="C124" s="24" t="s">
        <v>17</v>
      </c>
      <c r="F124" s="22" t="str">
        <f>F12</f>
        <v xml:space="preserve"> </v>
      </c>
      <c r="I124" s="24" t="s">
        <v>19</v>
      </c>
      <c r="J124" s="47">
        <f>IF(J12="","",J12)</f>
        <v>45584</v>
      </c>
      <c r="L124" s="27"/>
    </row>
    <row r="125" spans="2:12" s="1" customFormat="1" ht="6.95" customHeight="1">
      <c r="B125" s="27"/>
      <c r="L125" s="27"/>
    </row>
    <row r="126" spans="2:12" s="1" customFormat="1" ht="15.2" customHeight="1">
      <c r="B126" s="27"/>
      <c r="C126" s="24" t="s">
        <v>20</v>
      </c>
      <c r="F126" s="22" t="str">
        <f>E15</f>
        <v xml:space="preserve"> </v>
      </c>
      <c r="I126" s="24" t="s">
        <v>24</v>
      </c>
      <c r="J126" s="25" t="str">
        <f>E21</f>
        <v xml:space="preserve"> </v>
      </c>
      <c r="L126" s="27"/>
    </row>
    <row r="127" spans="2:12" s="1" customFormat="1" ht="15.2" customHeight="1">
      <c r="B127" s="27"/>
      <c r="C127" s="24" t="s">
        <v>23</v>
      </c>
      <c r="F127" s="22" t="str">
        <f>IF(E18="","",E18)</f>
        <v xml:space="preserve"> </v>
      </c>
      <c r="I127" s="24" t="s">
        <v>26</v>
      </c>
      <c r="J127" s="25" t="str">
        <f>E24</f>
        <v xml:space="preserve"> </v>
      </c>
      <c r="L127" s="27"/>
    </row>
    <row r="128" spans="2:12" s="1" customFormat="1" ht="10.35" customHeight="1">
      <c r="B128" s="27"/>
      <c r="L128" s="27"/>
    </row>
    <row r="129" spans="2:65" s="10" customFormat="1" ht="29.25" customHeight="1">
      <c r="B129" s="104"/>
      <c r="C129" s="105" t="s">
        <v>105</v>
      </c>
      <c r="D129" s="106" t="s">
        <v>53</v>
      </c>
      <c r="E129" s="106" t="s">
        <v>49</v>
      </c>
      <c r="F129" s="106" t="s">
        <v>50</v>
      </c>
      <c r="G129" s="106" t="s">
        <v>106</v>
      </c>
      <c r="H129" s="106" t="s">
        <v>107</v>
      </c>
      <c r="I129" s="106" t="s">
        <v>108</v>
      </c>
      <c r="J129" s="107" t="s">
        <v>87</v>
      </c>
      <c r="K129" s="108" t="s">
        <v>109</v>
      </c>
      <c r="L129" s="104"/>
      <c r="M129" s="54" t="s">
        <v>1</v>
      </c>
      <c r="N129" s="55" t="s">
        <v>32</v>
      </c>
      <c r="O129" s="55" t="s">
        <v>110</v>
      </c>
      <c r="P129" s="55" t="s">
        <v>111</v>
      </c>
      <c r="Q129" s="55" t="s">
        <v>112</v>
      </c>
      <c r="R129" s="55" t="s">
        <v>113</v>
      </c>
      <c r="S129" s="55" t="s">
        <v>114</v>
      </c>
      <c r="T129" s="56" t="s">
        <v>115</v>
      </c>
    </row>
    <row r="130" spans="2:65" s="1" customFormat="1" ht="22.9" customHeight="1">
      <c r="B130" s="27"/>
      <c r="C130" s="59" t="s">
        <v>116</v>
      </c>
      <c r="J130" s="109">
        <f>BK130</f>
        <v>0</v>
      </c>
      <c r="L130" s="27"/>
      <c r="M130" s="57"/>
      <c r="N130" s="48"/>
      <c r="O130" s="48"/>
      <c r="P130" s="110">
        <f>P131+P421</f>
        <v>1080.5720739999999</v>
      </c>
      <c r="Q130" s="48"/>
      <c r="R130" s="110">
        <f>R131+R421</f>
        <v>583.96990376000008</v>
      </c>
      <c r="S130" s="48"/>
      <c r="T130" s="111">
        <f>T131+T421</f>
        <v>10.735199999999999</v>
      </c>
      <c r="AT130" s="15" t="s">
        <v>67</v>
      </c>
      <c r="AU130" s="15" t="s">
        <v>89</v>
      </c>
      <c r="BK130" s="112">
        <f>BK131+BK421</f>
        <v>0</v>
      </c>
    </row>
    <row r="131" spans="2:65" s="11" customFormat="1" ht="25.9" customHeight="1">
      <c r="B131" s="113"/>
      <c r="D131" s="114" t="s">
        <v>67</v>
      </c>
      <c r="E131" s="115" t="s">
        <v>117</v>
      </c>
      <c r="F131" s="115" t="s">
        <v>118</v>
      </c>
      <c r="J131" s="116">
        <f>BK131</f>
        <v>0</v>
      </c>
      <c r="L131" s="113"/>
      <c r="M131" s="117"/>
      <c r="P131" s="118">
        <f>P132+P240+P253+P270+P298+P384+P396+P410</f>
        <v>1080.5720739999999</v>
      </c>
      <c r="R131" s="118">
        <f>R132+R240+R253+R270+R298+R384+R396+R410</f>
        <v>583.96990376000008</v>
      </c>
      <c r="T131" s="119">
        <f>T132+T240+T253+T270+T298+T384+T396+T410</f>
        <v>10.735199999999999</v>
      </c>
      <c r="AR131" s="114" t="s">
        <v>76</v>
      </c>
      <c r="AT131" s="120" t="s">
        <v>67</v>
      </c>
      <c r="AU131" s="120" t="s">
        <v>68</v>
      </c>
      <c r="AY131" s="114" t="s">
        <v>119</v>
      </c>
      <c r="BK131" s="121">
        <f>BK132+BK240+BK253+BK270+BK298+BK384+BK396+BK410</f>
        <v>0</v>
      </c>
    </row>
    <row r="132" spans="2:65" s="11" customFormat="1" ht="22.9" customHeight="1">
      <c r="B132" s="113"/>
      <c r="D132" s="114" t="s">
        <v>67</v>
      </c>
      <c r="E132" s="122" t="s">
        <v>76</v>
      </c>
      <c r="F132" s="122" t="s">
        <v>120</v>
      </c>
      <c r="J132" s="123">
        <f>BK132</f>
        <v>0</v>
      </c>
      <c r="L132" s="113"/>
      <c r="M132" s="117"/>
      <c r="P132" s="118">
        <f>SUM(P133:P239)</f>
        <v>564.72139400000003</v>
      </c>
      <c r="R132" s="118">
        <f>SUM(R133:R239)</f>
        <v>159.40671055999999</v>
      </c>
      <c r="T132" s="119">
        <f>SUM(T133:T239)</f>
        <v>10.735199999999999</v>
      </c>
      <c r="AR132" s="114" t="s">
        <v>76</v>
      </c>
      <c r="AT132" s="120" t="s">
        <v>67</v>
      </c>
      <c r="AU132" s="120" t="s">
        <v>76</v>
      </c>
      <c r="AY132" s="114" t="s">
        <v>119</v>
      </c>
      <c r="BK132" s="121">
        <f>SUM(BK133:BK239)</f>
        <v>0</v>
      </c>
    </row>
    <row r="133" spans="2:65" s="1" customFormat="1" ht="33" customHeight="1">
      <c r="B133" s="124"/>
      <c r="C133" s="125" t="s">
        <v>76</v>
      </c>
      <c r="D133" s="125" t="s">
        <v>121</v>
      </c>
      <c r="E133" s="126" t="s">
        <v>122</v>
      </c>
      <c r="F133" s="127" t="s">
        <v>123</v>
      </c>
      <c r="G133" s="128" t="s">
        <v>124</v>
      </c>
      <c r="H133" s="129">
        <v>14.2</v>
      </c>
      <c r="I133" s="130"/>
      <c r="J133" s="130">
        <f>ROUND(I133*H133,2)</f>
        <v>0</v>
      </c>
      <c r="K133" s="131"/>
      <c r="L133" s="27"/>
      <c r="M133" s="132" t="s">
        <v>1</v>
      </c>
      <c r="N133" s="133" t="s">
        <v>33</v>
      </c>
      <c r="O133" s="134">
        <v>0.30099999999999999</v>
      </c>
      <c r="P133" s="134">
        <f>O133*H133</f>
        <v>4.2741999999999996</v>
      </c>
      <c r="Q133" s="134">
        <v>0</v>
      </c>
      <c r="R133" s="134">
        <f>Q133*H133</f>
        <v>0</v>
      </c>
      <c r="S133" s="134">
        <v>0.44</v>
      </c>
      <c r="T133" s="135">
        <f>S133*H133</f>
        <v>6.2479999999999993</v>
      </c>
      <c r="AR133" s="136" t="s">
        <v>125</v>
      </c>
      <c r="AT133" s="136" t="s">
        <v>121</v>
      </c>
      <c r="AU133" s="136" t="s">
        <v>78</v>
      </c>
      <c r="AY133" s="15" t="s">
        <v>119</v>
      </c>
      <c r="BE133" s="137">
        <f>IF(N133="základní",J133,0)</f>
        <v>0</v>
      </c>
      <c r="BF133" s="137">
        <f>IF(N133="snížená",J133,0)</f>
        <v>0</v>
      </c>
      <c r="BG133" s="137">
        <f>IF(N133="zákl. přenesená",J133,0)</f>
        <v>0</v>
      </c>
      <c r="BH133" s="137">
        <f>IF(N133="sníž. přenesená",J133,0)</f>
        <v>0</v>
      </c>
      <c r="BI133" s="137">
        <f>IF(N133="nulová",J133,0)</f>
        <v>0</v>
      </c>
      <c r="BJ133" s="15" t="s">
        <v>76</v>
      </c>
      <c r="BK133" s="137">
        <f>ROUND(I133*H133,2)</f>
        <v>0</v>
      </c>
      <c r="BL133" s="15" t="s">
        <v>125</v>
      </c>
      <c r="BM133" s="136" t="s">
        <v>126</v>
      </c>
    </row>
    <row r="134" spans="2:65" s="1" customFormat="1" ht="39">
      <c r="B134" s="27"/>
      <c r="D134" s="138" t="s">
        <v>127</v>
      </c>
      <c r="F134" s="139" t="s">
        <v>128</v>
      </c>
      <c r="L134" s="27"/>
      <c r="M134" s="140"/>
      <c r="T134" s="51"/>
      <c r="AT134" s="15" t="s">
        <v>127</v>
      </c>
      <c r="AU134" s="15" t="s">
        <v>78</v>
      </c>
    </row>
    <row r="135" spans="2:65" s="1" customFormat="1">
      <c r="B135" s="27"/>
      <c r="D135" s="141" t="s">
        <v>129</v>
      </c>
      <c r="F135" s="142" t="s">
        <v>130</v>
      </c>
      <c r="L135" s="27"/>
      <c r="M135" s="140"/>
      <c r="T135" s="51"/>
      <c r="AT135" s="15" t="s">
        <v>129</v>
      </c>
      <c r="AU135" s="15" t="s">
        <v>78</v>
      </c>
    </row>
    <row r="136" spans="2:65" s="12" customFormat="1">
      <c r="B136" s="143"/>
      <c r="D136" s="138" t="s">
        <v>131</v>
      </c>
      <c r="E136" s="144" t="s">
        <v>1</v>
      </c>
      <c r="F136" s="145" t="s">
        <v>132</v>
      </c>
      <c r="H136" s="146">
        <v>14.2</v>
      </c>
      <c r="L136" s="143"/>
      <c r="M136" s="147"/>
      <c r="T136" s="148"/>
      <c r="AT136" s="144" t="s">
        <v>131</v>
      </c>
      <c r="AU136" s="144" t="s">
        <v>78</v>
      </c>
      <c r="AV136" s="12" t="s">
        <v>78</v>
      </c>
      <c r="AW136" s="12" t="s">
        <v>25</v>
      </c>
      <c r="AX136" s="12" t="s">
        <v>76</v>
      </c>
      <c r="AY136" s="144" t="s">
        <v>119</v>
      </c>
    </row>
    <row r="137" spans="2:65" s="1" customFormat="1" ht="24.2" customHeight="1">
      <c r="B137" s="124"/>
      <c r="C137" s="125" t="s">
        <v>78</v>
      </c>
      <c r="D137" s="125" t="s">
        <v>121</v>
      </c>
      <c r="E137" s="126" t="s">
        <v>133</v>
      </c>
      <c r="F137" s="127" t="s">
        <v>134</v>
      </c>
      <c r="G137" s="128" t="s">
        <v>124</v>
      </c>
      <c r="H137" s="129">
        <v>14.2</v>
      </c>
      <c r="I137" s="130"/>
      <c r="J137" s="130">
        <f>ROUND(I137*H137,2)</f>
        <v>0</v>
      </c>
      <c r="K137" s="131"/>
      <c r="L137" s="27"/>
      <c r="M137" s="132" t="s">
        <v>1</v>
      </c>
      <c r="N137" s="133" t="s">
        <v>33</v>
      </c>
      <c r="O137" s="134">
        <v>0.378</v>
      </c>
      <c r="P137" s="134">
        <f>O137*H137</f>
        <v>5.3675999999999995</v>
      </c>
      <c r="Q137" s="134">
        <v>0</v>
      </c>
      <c r="R137" s="134">
        <f>Q137*H137</f>
        <v>0</v>
      </c>
      <c r="S137" s="134">
        <v>0.316</v>
      </c>
      <c r="T137" s="135">
        <f>S137*H137</f>
        <v>4.4871999999999996</v>
      </c>
      <c r="AR137" s="136" t="s">
        <v>125</v>
      </c>
      <c r="AT137" s="136" t="s">
        <v>121</v>
      </c>
      <c r="AU137" s="136" t="s">
        <v>78</v>
      </c>
      <c r="AY137" s="15" t="s">
        <v>119</v>
      </c>
      <c r="BE137" s="137">
        <f>IF(N137="základní",J137,0)</f>
        <v>0</v>
      </c>
      <c r="BF137" s="137">
        <f>IF(N137="snížená",J137,0)</f>
        <v>0</v>
      </c>
      <c r="BG137" s="137">
        <f>IF(N137="zákl. přenesená",J137,0)</f>
        <v>0</v>
      </c>
      <c r="BH137" s="137">
        <f>IF(N137="sníž. přenesená",J137,0)</f>
        <v>0</v>
      </c>
      <c r="BI137" s="137">
        <f>IF(N137="nulová",J137,0)</f>
        <v>0</v>
      </c>
      <c r="BJ137" s="15" t="s">
        <v>76</v>
      </c>
      <c r="BK137" s="137">
        <f>ROUND(I137*H137,2)</f>
        <v>0</v>
      </c>
      <c r="BL137" s="15" t="s">
        <v>125</v>
      </c>
      <c r="BM137" s="136" t="s">
        <v>135</v>
      </c>
    </row>
    <row r="138" spans="2:65" s="1" customFormat="1" ht="39">
      <c r="B138" s="27"/>
      <c r="D138" s="138" t="s">
        <v>127</v>
      </c>
      <c r="F138" s="139" t="s">
        <v>136</v>
      </c>
      <c r="L138" s="27"/>
      <c r="M138" s="140"/>
      <c r="T138" s="51"/>
      <c r="AT138" s="15" t="s">
        <v>127</v>
      </c>
      <c r="AU138" s="15" t="s">
        <v>78</v>
      </c>
    </row>
    <row r="139" spans="2:65" s="1" customFormat="1">
      <c r="B139" s="27"/>
      <c r="D139" s="141" t="s">
        <v>129</v>
      </c>
      <c r="F139" s="142" t="s">
        <v>137</v>
      </c>
      <c r="L139" s="27"/>
      <c r="M139" s="140"/>
      <c r="T139" s="51"/>
      <c r="AT139" s="15" t="s">
        <v>129</v>
      </c>
      <c r="AU139" s="15" t="s">
        <v>78</v>
      </c>
    </row>
    <row r="140" spans="2:65" s="12" customFormat="1">
      <c r="B140" s="143"/>
      <c r="D140" s="138" t="s">
        <v>131</v>
      </c>
      <c r="E140" s="144" t="s">
        <v>1</v>
      </c>
      <c r="F140" s="145" t="s">
        <v>132</v>
      </c>
      <c r="H140" s="146">
        <v>14.2</v>
      </c>
      <c r="L140" s="143"/>
      <c r="M140" s="147"/>
      <c r="T140" s="148"/>
      <c r="AT140" s="144" t="s">
        <v>131</v>
      </c>
      <c r="AU140" s="144" t="s">
        <v>78</v>
      </c>
      <c r="AV140" s="12" t="s">
        <v>78</v>
      </c>
      <c r="AW140" s="12" t="s">
        <v>25</v>
      </c>
      <c r="AX140" s="12" t="s">
        <v>76</v>
      </c>
      <c r="AY140" s="144" t="s">
        <v>119</v>
      </c>
    </row>
    <row r="141" spans="2:65" s="1" customFormat="1" ht="16.5" customHeight="1">
      <c r="B141" s="124"/>
      <c r="C141" s="125" t="s">
        <v>138</v>
      </c>
      <c r="D141" s="125" t="s">
        <v>121</v>
      </c>
      <c r="E141" s="126" t="s">
        <v>139</v>
      </c>
      <c r="F141" s="127" t="s">
        <v>140</v>
      </c>
      <c r="G141" s="128" t="s">
        <v>141</v>
      </c>
      <c r="H141" s="129">
        <v>2.8</v>
      </c>
      <c r="I141" s="130"/>
      <c r="J141" s="130">
        <f>ROUND(I141*H141,2)</f>
        <v>0</v>
      </c>
      <c r="K141" s="131"/>
      <c r="L141" s="27"/>
      <c r="M141" s="132" t="s">
        <v>1</v>
      </c>
      <c r="N141" s="133" t="s">
        <v>33</v>
      </c>
      <c r="O141" s="134">
        <v>0.58099999999999996</v>
      </c>
      <c r="P141" s="134">
        <f>O141*H141</f>
        <v>1.6267999999999998</v>
      </c>
      <c r="Q141" s="134">
        <v>3.6900000000000002E-2</v>
      </c>
      <c r="R141" s="134">
        <f>Q141*H141</f>
        <v>0.10332</v>
      </c>
      <c r="S141" s="134">
        <v>0</v>
      </c>
      <c r="T141" s="135">
        <f>S141*H141</f>
        <v>0</v>
      </c>
      <c r="AR141" s="136" t="s">
        <v>125</v>
      </c>
      <c r="AT141" s="136" t="s">
        <v>121</v>
      </c>
      <c r="AU141" s="136" t="s">
        <v>78</v>
      </c>
      <c r="AY141" s="15" t="s">
        <v>119</v>
      </c>
      <c r="BE141" s="137">
        <f>IF(N141="základní",J141,0)</f>
        <v>0</v>
      </c>
      <c r="BF141" s="137">
        <f>IF(N141="snížená",J141,0)</f>
        <v>0</v>
      </c>
      <c r="BG141" s="137">
        <f>IF(N141="zákl. přenesená",J141,0)</f>
        <v>0</v>
      </c>
      <c r="BH141" s="137">
        <f>IF(N141="sníž. přenesená",J141,0)</f>
        <v>0</v>
      </c>
      <c r="BI141" s="137">
        <f>IF(N141="nulová",J141,0)</f>
        <v>0</v>
      </c>
      <c r="BJ141" s="15" t="s">
        <v>76</v>
      </c>
      <c r="BK141" s="137">
        <f>ROUND(I141*H141,2)</f>
        <v>0</v>
      </c>
      <c r="BL141" s="15" t="s">
        <v>125</v>
      </c>
      <c r="BM141" s="136" t="s">
        <v>142</v>
      </c>
    </row>
    <row r="142" spans="2:65" s="1" customFormat="1" ht="58.5">
      <c r="B142" s="27"/>
      <c r="D142" s="138" t="s">
        <v>127</v>
      </c>
      <c r="F142" s="139" t="s">
        <v>143</v>
      </c>
      <c r="L142" s="27"/>
      <c r="M142" s="140"/>
      <c r="T142" s="51"/>
      <c r="AT142" s="15" t="s">
        <v>127</v>
      </c>
      <c r="AU142" s="15" t="s">
        <v>78</v>
      </c>
    </row>
    <row r="143" spans="2:65" s="1" customFormat="1">
      <c r="B143" s="27"/>
      <c r="D143" s="141" t="s">
        <v>129</v>
      </c>
      <c r="F143" s="142" t="s">
        <v>144</v>
      </c>
      <c r="L143" s="27"/>
      <c r="M143" s="140"/>
      <c r="T143" s="51"/>
      <c r="AT143" s="15" t="s">
        <v>129</v>
      </c>
      <c r="AU143" s="15" t="s">
        <v>78</v>
      </c>
    </row>
    <row r="144" spans="2:65" s="12" customFormat="1">
      <c r="B144" s="143"/>
      <c r="D144" s="138" t="s">
        <v>131</v>
      </c>
      <c r="E144" s="144" t="s">
        <v>1</v>
      </c>
      <c r="F144" s="145" t="s">
        <v>145</v>
      </c>
      <c r="H144" s="146">
        <v>2.8</v>
      </c>
      <c r="L144" s="143"/>
      <c r="M144" s="147"/>
      <c r="T144" s="148"/>
      <c r="AT144" s="144" t="s">
        <v>131</v>
      </c>
      <c r="AU144" s="144" t="s">
        <v>78</v>
      </c>
      <c r="AV144" s="12" t="s">
        <v>78</v>
      </c>
      <c r="AW144" s="12" t="s">
        <v>25</v>
      </c>
      <c r="AX144" s="12" t="s">
        <v>76</v>
      </c>
      <c r="AY144" s="144" t="s">
        <v>119</v>
      </c>
    </row>
    <row r="145" spans="2:65" s="1" customFormat="1" ht="24.2" customHeight="1">
      <c r="B145" s="124"/>
      <c r="C145" s="125" t="s">
        <v>125</v>
      </c>
      <c r="D145" s="125" t="s">
        <v>121</v>
      </c>
      <c r="E145" s="126" t="s">
        <v>146</v>
      </c>
      <c r="F145" s="127" t="s">
        <v>147</v>
      </c>
      <c r="G145" s="128" t="s">
        <v>141</v>
      </c>
      <c r="H145" s="129">
        <v>7</v>
      </c>
      <c r="I145" s="130"/>
      <c r="J145" s="130">
        <f>ROUND(I145*H145,2)</f>
        <v>0</v>
      </c>
      <c r="K145" s="131"/>
      <c r="L145" s="27"/>
      <c r="M145" s="132" t="s">
        <v>1</v>
      </c>
      <c r="N145" s="133" t="s">
        <v>33</v>
      </c>
      <c r="O145" s="134">
        <v>0.54700000000000004</v>
      </c>
      <c r="P145" s="134">
        <f>O145*H145</f>
        <v>3.8290000000000002</v>
      </c>
      <c r="Q145" s="134">
        <v>3.6900000000000002E-2</v>
      </c>
      <c r="R145" s="134">
        <f>Q145*H145</f>
        <v>0.25830000000000003</v>
      </c>
      <c r="S145" s="134">
        <v>0</v>
      </c>
      <c r="T145" s="135">
        <f>S145*H145</f>
        <v>0</v>
      </c>
      <c r="AR145" s="136" t="s">
        <v>125</v>
      </c>
      <c r="AT145" s="136" t="s">
        <v>121</v>
      </c>
      <c r="AU145" s="136" t="s">
        <v>78</v>
      </c>
      <c r="AY145" s="15" t="s">
        <v>119</v>
      </c>
      <c r="BE145" s="137">
        <f>IF(N145="základní",J145,0)</f>
        <v>0</v>
      </c>
      <c r="BF145" s="137">
        <f>IF(N145="snížená",J145,0)</f>
        <v>0</v>
      </c>
      <c r="BG145" s="137">
        <f>IF(N145="zákl. přenesená",J145,0)</f>
        <v>0</v>
      </c>
      <c r="BH145" s="137">
        <f>IF(N145="sníž. přenesená",J145,0)</f>
        <v>0</v>
      </c>
      <c r="BI145" s="137">
        <f>IF(N145="nulová",J145,0)</f>
        <v>0</v>
      </c>
      <c r="BJ145" s="15" t="s">
        <v>76</v>
      </c>
      <c r="BK145" s="137">
        <f>ROUND(I145*H145,2)</f>
        <v>0</v>
      </c>
      <c r="BL145" s="15" t="s">
        <v>125</v>
      </c>
      <c r="BM145" s="136" t="s">
        <v>148</v>
      </c>
    </row>
    <row r="146" spans="2:65" s="1" customFormat="1" ht="58.5">
      <c r="B146" s="27"/>
      <c r="D146" s="138" t="s">
        <v>127</v>
      </c>
      <c r="F146" s="139" t="s">
        <v>149</v>
      </c>
      <c r="L146" s="27"/>
      <c r="M146" s="140"/>
      <c r="T146" s="51"/>
      <c r="AT146" s="15" t="s">
        <v>127</v>
      </c>
      <c r="AU146" s="15" t="s">
        <v>78</v>
      </c>
    </row>
    <row r="147" spans="2:65" s="1" customFormat="1">
      <c r="B147" s="27"/>
      <c r="D147" s="141" t="s">
        <v>129</v>
      </c>
      <c r="F147" s="142" t="s">
        <v>150</v>
      </c>
      <c r="L147" s="27"/>
      <c r="M147" s="140"/>
      <c r="T147" s="51"/>
      <c r="AT147" s="15" t="s">
        <v>129</v>
      </c>
      <c r="AU147" s="15" t="s">
        <v>78</v>
      </c>
    </row>
    <row r="148" spans="2:65" s="12" customFormat="1">
      <c r="B148" s="143"/>
      <c r="D148" s="138" t="s">
        <v>131</v>
      </c>
      <c r="E148" s="144" t="s">
        <v>1</v>
      </c>
      <c r="F148" s="145" t="s">
        <v>151</v>
      </c>
      <c r="H148" s="146">
        <v>7</v>
      </c>
      <c r="L148" s="143"/>
      <c r="M148" s="147"/>
      <c r="T148" s="148"/>
      <c r="AT148" s="144" t="s">
        <v>131</v>
      </c>
      <c r="AU148" s="144" t="s">
        <v>78</v>
      </c>
      <c r="AV148" s="12" t="s">
        <v>78</v>
      </c>
      <c r="AW148" s="12" t="s">
        <v>25</v>
      </c>
      <c r="AX148" s="12" t="s">
        <v>76</v>
      </c>
      <c r="AY148" s="144" t="s">
        <v>119</v>
      </c>
    </row>
    <row r="149" spans="2:65" s="1" customFormat="1" ht="24.2" customHeight="1">
      <c r="B149" s="124"/>
      <c r="C149" s="125" t="s">
        <v>152</v>
      </c>
      <c r="D149" s="125" t="s">
        <v>121</v>
      </c>
      <c r="E149" s="126" t="s">
        <v>153</v>
      </c>
      <c r="F149" s="127" t="s">
        <v>154</v>
      </c>
      <c r="G149" s="128" t="s">
        <v>124</v>
      </c>
      <c r="H149" s="129">
        <v>249.5</v>
      </c>
      <c r="I149" s="130"/>
      <c r="J149" s="130">
        <f>ROUND(I149*H149,2)</f>
        <v>0</v>
      </c>
      <c r="K149" s="131"/>
      <c r="L149" s="27"/>
      <c r="M149" s="132" t="s">
        <v>1</v>
      </c>
      <c r="N149" s="133" t="s">
        <v>33</v>
      </c>
      <c r="O149" s="134">
        <v>2.5999999999999999E-2</v>
      </c>
      <c r="P149" s="134">
        <f>O149*H149</f>
        <v>6.4870000000000001</v>
      </c>
      <c r="Q149" s="134">
        <v>0</v>
      </c>
      <c r="R149" s="134">
        <f>Q149*H149</f>
        <v>0</v>
      </c>
      <c r="S149" s="134">
        <v>0</v>
      </c>
      <c r="T149" s="135">
        <f>S149*H149</f>
        <v>0</v>
      </c>
      <c r="AR149" s="136" t="s">
        <v>125</v>
      </c>
      <c r="AT149" s="136" t="s">
        <v>121</v>
      </c>
      <c r="AU149" s="136" t="s">
        <v>78</v>
      </c>
      <c r="AY149" s="15" t="s">
        <v>119</v>
      </c>
      <c r="BE149" s="137">
        <f>IF(N149="základní",J149,0)</f>
        <v>0</v>
      </c>
      <c r="BF149" s="137">
        <f>IF(N149="snížená",J149,0)</f>
        <v>0</v>
      </c>
      <c r="BG149" s="137">
        <f>IF(N149="zákl. přenesená",J149,0)</f>
        <v>0</v>
      </c>
      <c r="BH149" s="137">
        <f>IF(N149="sníž. přenesená",J149,0)</f>
        <v>0</v>
      </c>
      <c r="BI149" s="137">
        <f>IF(N149="nulová",J149,0)</f>
        <v>0</v>
      </c>
      <c r="BJ149" s="15" t="s">
        <v>76</v>
      </c>
      <c r="BK149" s="137">
        <f>ROUND(I149*H149,2)</f>
        <v>0</v>
      </c>
      <c r="BL149" s="15" t="s">
        <v>125</v>
      </c>
      <c r="BM149" s="136" t="s">
        <v>155</v>
      </c>
    </row>
    <row r="150" spans="2:65" s="1" customFormat="1" ht="19.5">
      <c r="B150" s="27"/>
      <c r="D150" s="138" t="s">
        <v>127</v>
      </c>
      <c r="F150" s="139" t="s">
        <v>156</v>
      </c>
      <c r="L150" s="27"/>
      <c r="M150" s="140"/>
      <c r="T150" s="51"/>
      <c r="AT150" s="15" t="s">
        <v>127</v>
      </c>
      <c r="AU150" s="15" t="s">
        <v>78</v>
      </c>
    </row>
    <row r="151" spans="2:65" s="1" customFormat="1">
      <c r="B151" s="27"/>
      <c r="D151" s="141" t="s">
        <v>129</v>
      </c>
      <c r="F151" s="142" t="s">
        <v>157</v>
      </c>
      <c r="L151" s="27"/>
      <c r="M151" s="140"/>
      <c r="T151" s="51"/>
      <c r="AT151" s="15" t="s">
        <v>129</v>
      </c>
      <c r="AU151" s="15" t="s">
        <v>78</v>
      </c>
    </row>
    <row r="152" spans="2:65" s="12" customFormat="1">
      <c r="B152" s="143"/>
      <c r="D152" s="138" t="s">
        <v>131</v>
      </c>
      <c r="E152" s="144" t="s">
        <v>1</v>
      </c>
      <c r="F152" s="145" t="s">
        <v>158</v>
      </c>
      <c r="H152" s="146">
        <v>249.5</v>
      </c>
      <c r="L152" s="143"/>
      <c r="M152" s="147"/>
      <c r="T152" s="148"/>
      <c r="AT152" s="144" t="s">
        <v>131</v>
      </c>
      <c r="AU152" s="144" t="s">
        <v>78</v>
      </c>
      <c r="AV152" s="12" t="s">
        <v>78</v>
      </c>
      <c r="AW152" s="12" t="s">
        <v>25</v>
      </c>
      <c r="AX152" s="12" t="s">
        <v>76</v>
      </c>
      <c r="AY152" s="144" t="s">
        <v>119</v>
      </c>
    </row>
    <row r="153" spans="2:65" s="1" customFormat="1" ht="33" customHeight="1">
      <c r="B153" s="124"/>
      <c r="C153" s="125" t="s">
        <v>159</v>
      </c>
      <c r="D153" s="125" t="s">
        <v>121</v>
      </c>
      <c r="E153" s="126" t="s">
        <v>160</v>
      </c>
      <c r="F153" s="127" t="s">
        <v>161</v>
      </c>
      <c r="G153" s="128" t="s">
        <v>162</v>
      </c>
      <c r="H153" s="129">
        <v>212.251</v>
      </c>
      <c r="I153" s="130"/>
      <c r="J153" s="130">
        <f>ROUND(I153*H153,2)</f>
        <v>0</v>
      </c>
      <c r="K153" s="131"/>
      <c r="L153" s="27"/>
      <c r="M153" s="132" t="s">
        <v>1</v>
      </c>
      <c r="N153" s="133" t="s">
        <v>33</v>
      </c>
      <c r="O153" s="134">
        <v>0.97399999999999998</v>
      </c>
      <c r="P153" s="134">
        <f>O153*H153</f>
        <v>206.732474</v>
      </c>
      <c r="Q153" s="134">
        <v>0</v>
      </c>
      <c r="R153" s="134">
        <f>Q153*H153</f>
        <v>0</v>
      </c>
      <c r="S153" s="134">
        <v>0</v>
      </c>
      <c r="T153" s="135">
        <f>S153*H153</f>
        <v>0</v>
      </c>
      <c r="AR153" s="136" t="s">
        <v>125</v>
      </c>
      <c r="AT153" s="136" t="s">
        <v>121</v>
      </c>
      <c r="AU153" s="136" t="s">
        <v>78</v>
      </c>
      <c r="AY153" s="15" t="s">
        <v>119</v>
      </c>
      <c r="BE153" s="137">
        <f>IF(N153="základní",J153,0)</f>
        <v>0</v>
      </c>
      <c r="BF153" s="137">
        <f>IF(N153="snížená",J153,0)</f>
        <v>0</v>
      </c>
      <c r="BG153" s="137">
        <f>IF(N153="zákl. přenesená",J153,0)</f>
        <v>0</v>
      </c>
      <c r="BH153" s="137">
        <f>IF(N153="sníž. přenesená",J153,0)</f>
        <v>0</v>
      </c>
      <c r="BI153" s="137">
        <f>IF(N153="nulová",J153,0)</f>
        <v>0</v>
      </c>
      <c r="BJ153" s="15" t="s">
        <v>76</v>
      </c>
      <c r="BK153" s="137">
        <f>ROUND(I153*H153,2)</f>
        <v>0</v>
      </c>
      <c r="BL153" s="15" t="s">
        <v>125</v>
      </c>
      <c r="BM153" s="136" t="s">
        <v>163</v>
      </c>
    </row>
    <row r="154" spans="2:65" s="1" customFormat="1" ht="29.25">
      <c r="B154" s="27"/>
      <c r="D154" s="138" t="s">
        <v>127</v>
      </c>
      <c r="F154" s="139" t="s">
        <v>164</v>
      </c>
      <c r="L154" s="27"/>
      <c r="M154" s="140"/>
      <c r="T154" s="51"/>
      <c r="AT154" s="15" t="s">
        <v>127</v>
      </c>
      <c r="AU154" s="15" t="s">
        <v>78</v>
      </c>
    </row>
    <row r="155" spans="2:65" s="1" customFormat="1">
      <c r="B155" s="27"/>
      <c r="D155" s="141" t="s">
        <v>129</v>
      </c>
      <c r="F155" s="142" t="s">
        <v>165</v>
      </c>
      <c r="L155" s="27"/>
      <c r="M155" s="140"/>
      <c r="T155" s="51"/>
      <c r="AT155" s="15" t="s">
        <v>129</v>
      </c>
      <c r="AU155" s="15" t="s">
        <v>78</v>
      </c>
    </row>
    <row r="156" spans="2:65" s="12" customFormat="1">
      <c r="B156" s="143"/>
      <c r="D156" s="138" t="s">
        <v>131</v>
      </c>
      <c r="E156" s="144" t="s">
        <v>1</v>
      </c>
      <c r="F156" s="145" t="s">
        <v>166</v>
      </c>
      <c r="H156" s="146">
        <v>217.23400000000001</v>
      </c>
      <c r="L156" s="143"/>
      <c r="M156" s="147"/>
      <c r="T156" s="148"/>
      <c r="AT156" s="144" t="s">
        <v>131</v>
      </c>
      <c r="AU156" s="144" t="s">
        <v>78</v>
      </c>
      <c r="AV156" s="12" t="s">
        <v>78</v>
      </c>
      <c r="AW156" s="12" t="s">
        <v>25</v>
      </c>
      <c r="AX156" s="12" t="s">
        <v>68</v>
      </c>
      <c r="AY156" s="144" t="s">
        <v>119</v>
      </c>
    </row>
    <row r="157" spans="2:65" s="12" customFormat="1">
      <c r="B157" s="143"/>
      <c r="D157" s="138" t="s">
        <v>131</v>
      </c>
      <c r="E157" s="144" t="s">
        <v>1</v>
      </c>
      <c r="F157" s="145" t="s">
        <v>167</v>
      </c>
      <c r="H157" s="146">
        <v>18.600000000000001</v>
      </c>
      <c r="L157" s="143"/>
      <c r="M157" s="147"/>
      <c r="T157" s="148"/>
      <c r="AT157" s="144" t="s">
        <v>131</v>
      </c>
      <c r="AU157" s="144" t="s">
        <v>78</v>
      </c>
      <c r="AV157" s="12" t="s">
        <v>78</v>
      </c>
      <c r="AW157" s="12" t="s">
        <v>25</v>
      </c>
      <c r="AX157" s="12" t="s">
        <v>68</v>
      </c>
      <c r="AY157" s="144" t="s">
        <v>119</v>
      </c>
    </row>
    <row r="158" spans="2:65" s="13" customFormat="1">
      <c r="B158" s="149"/>
      <c r="D158" s="138" t="s">
        <v>131</v>
      </c>
      <c r="E158" s="150" t="s">
        <v>79</v>
      </c>
      <c r="F158" s="151" t="s">
        <v>168</v>
      </c>
      <c r="H158" s="152">
        <v>235.834</v>
      </c>
      <c r="L158" s="149"/>
      <c r="M158" s="153"/>
      <c r="T158" s="154"/>
      <c r="AT158" s="150" t="s">
        <v>131</v>
      </c>
      <c r="AU158" s="150" t="s">
        <v>78</v>
      </c>
      <c r="AV158" s="13" t="s">
        <v>125</v>
      </c>
      <c r="AW158" s="13" t="s">
        <v>25</v>
      </c>
      <c r="AX158" s="13" t="s">
        <v>68</v>
      </c>
      <c r="AY158" s="150" t="s">
        <v>119</v>
      </c>
    </row>
    <row r="159" spans="2:65" s="12" customFormat="1">
      <c r="B159" s="143"/>
      <c r="D159" s="138" t="s">
        <v>131</v>
      </c>
      <c r="E159" s="144" t="s">
        <v>1</v>
      </c>
      <c r="F159" s="145" t="s">
        <v>169</v>
      </c>
      <c r="H159" s="146">
        <v>212.251</v>
      </c>
      <c r="L159" s="143"/>
      <c r="M159" s="147"/>
      <c r="T159" s="148"/>
      <c r="AT159" s="144" t="s">
        <v>131</v>
      </c>
      <c r="AU159" s="144" t="s">
        <v>78</v>
      </c>
      <c r="AV159" s="12" t="s">
        <v>78</v>
      </c>
      <c r="AW159" s="12" t="s">
        <v>25</v>
      </c>
      <c r="AX159" s="12" t="s">
        <v>76</v>
      </c>
      <c r="AY159" s="144" t="s">
        <v>119</v>
      </c>
    </row>
    <row r="160" spans="2:65" s="1" customFormat="1" ht="33" customHeight="1">
      <c r="B160" s="124"/>
      <c r="C160" s="125" t="s">
        <v>170</v>
      </c>
      <c r="D160" s="125" t="s">
        <v>121</v>
      </c>
      <c r="E160" s="126" t="s">
        <v>171</v>
      </c>
      <c r="F160" s="127" t="s">
        <v>172</v>
      </c>
      <c r="G160" s="128" t="s">
        <v>162</v>
      </c>
      <c r="H160" s="129">
        <v>23.582999999999998</v>
      </c>
      <c r="I160" s="130"/>
      <c r="J160" s="130">
        <f>ROUND(I160*H160,2)</f>
        <v>0</v>
      </c>
      <c r="K160" s="131"/>
      <c r="L160" s="27"/>
      <c r="M160" s="132" t="s">
        <v>1</v>
      </c>
      <c r="N160" s="133" t="s">
        <v>33</v>
      </c>
      <c r="O160" s="134">
        <v>2.7360000000000002</v>
      </c>
      <c r="P160" s="134">
        <f>O160*H160</f>
        <v>64.523088000000001</v>
      </c>
      <c r="Q160" s="134">
        <v>0</v>
      </c>
      <c r="R160" s="134">
        <f>Q160*H160</f>
        <v>0</v>
      </c>
      <c r="S160" s="134">
        <v>0</v>
      </c>
      <c r="T160" s="135">
        <f>S160*H160</f>
        <v>0</v>
      </c>
      <c r="AR160" s="136" t="s">
        <v>125</v>
      </c>
      <c r="AT160" s="136" t="s">
        <v>121</v>
      </c>
      <c r="AU160" s="136" t="s">
        <v>78</v>
      </c>
      <c r="AY160" s="15" t="s">
        <v>119</v>
      </c>
      <c r="BE160" s="137">
        <f>IF(N160="základní",J160,0)</f>
        <v>0</v>
      </c>
      <c r="BF160" s="137">
        <f>IF(N160="snížená",J160,0)</f>
        <v>0</v>
      </c>
      <c r="BG160" s="137">
        <f>IF(N160="zákl. přenesená",J160,0)</f>
        <v>0</v>
      </c>
      <c r="BH160" s="137">
        <f>IF(N160="sníž. přenesená",J160,0)</f>
        <v>0</v>
      </c>
      <c r="BI160" s="137">
        <f>IF(N160="nulová",J160,0)</f>
        <v>0</v>
      </c>
      <c r="BJ160" s="15" t="s">
        <v>76</v>
      </c>
      <c r="BK160" s="137">
        <f>ROUND(I160*H160,2)</f>
        <v>0</v>
      </c>
      <c r="BL160" s="15" t="s">
        <v>125</v>
      </c>
      <c r="BM160" s="136" t="s">
        <v>173</v>
      </c>
    </row>
    <row r="161" spans="2:65" s="1" customFormat="1" ht="29.25">
      <c r="B161" s="27"/>
      <c r="D161" s="138" t="s">
        <v>127</v>
      </c>
      <c r="F161" s="139" t="s">
        <v>174</v>
      </c>
      <c r="L161" s="27"/>
      <c r="M161" s="140"/>
      <c r="T161" s="51"/>
      <c r="AT161" s="15" t="s">
        <v>127</v>
      </c>
      <c r="AU161" s="15" t="s">
        <v>78</v>
      </c>
    </row>
    <row r="162" spans="2:65" s="1" customFormat="1">
      <c r="B162" s="27"/>
      <c r="D162" s="141" t="s">
        <v>129</v>
      </c>
      <c r="F162" s="142" t="s">
        <v>175</v>
      </c>
      <c r="L162" s="27"/>
      <c r="M162" s="140"/>
      <c r="T162" s="51"/>
      <c r="AT162" s="15" t="s">
        <v>129</v>
      </c>
      <c r="AU162" s="15" t="s">
        <v>78</v>
      </c>
    </row>
    <row r="163" spans="2:65" s="12" customFormat="1">
      <c r="B163" s="143"/>
      <c r="D163" s="138" t="s">
        <v>131</v>
      </c>
      <c r="E163" s="144" t="s">
        <v>1</v>
      </c>
      <c r="F163" s="145" t="s">
        <v>166</v>
      </c>
      <c r="H163" s="146">
        <v>217.23400000000001</v>
      </c>
      <c r="L163" s="143"/>
      <c r="M163" s="147"/>
      <c r="T163" s="148"/>
      <c r="AT163" s="144" t="s">
        <v>131</v>
      </c>
      <c r="AU163" s="144" t="s">
        <v>78</v>
      </c>
      <c r="AV163" s="12" t="s">
        <v>78</v>
      </c>
      <c r="AW163" s="12" t="s">
        <v>25</v>
      </c>
      <c r="AX163" s="12" t="s">
        <v>68</v>
      </c>
      <c r="AY163" s="144" t="s">
        <v>119</v>
      </c>
    </row>
    <row r="164" spans="2:65" s="12" customFormat="1">
      <c r="B164" s="143"/>
      <c r="D164" s="138" t="s">
        <v>131</v>
      </c>
      <c r="E164" s="144" t="s">
        <v>1</v>
      </c>
      <c r="F164" s="145" t="s">
        <v>167</v>
      </c>
      <c r="H164" s="146">
        <v>18.600000000000001</v>
      </c>
      <c r="L164" s="143"/>
      <c r="M164" s="147"/>
      <c r="T164" s="148"/>
      <c r="AT164" s="144" t="s">
        <v>131</v>
      </c>
      <c r="AU164" s="144" t="s">
        <v>78</v>
      </c>
      <c r="AV164" s="12" t="s">
        <v>78</v>
      </c>
      <c r="AW164" s="12" t="s">
        <v>25</v>
      </c>
      <c r="AX164" s="12" t="s">
        <v>68</v>
      </c>
      <c r="AY164" s="144" t="s">
        <v>119</v>
      </c>
    </row>
    <row r="165" spans="2:65" s="13" customFormat="1">
      <c r="B165" s="149"/>
      <c r="D165" s="138" t="s">
        <v>131</v>
      </c>
      <c r="E165" s="150" t="s">
        <v>1</v>
      </c>
      <c r="F165" s="151" t="s">
        <v>168</v>
      </c>
      <c r="H165" s="152">
        <v>235.834</v>
      </c>
      <c r="L165" s="149"/>
      <c r="M165" s="153"/>
      <c r="T165" s="154"/>
      <c r="AT165" s="150" t="s">
        <v>131</v>
      </c>
      <c r="AU165" s="150" t="s">
        <v>78</v>
      </c>
      <c r="AV165" s="13" t="s">
        <v>125</v>
      </c>
      <c r="AW165" s="13" t="s">
        <v>25</v>
      </c>
      <c r="AX165" s="13" t="s">
        <v>68</v>
      </c>
      <c r="AY165" s="150" t="s">
        <v>119</v>
      </c>
    </row>
    <row r="166" spans="2:65" s="12" customFormat="1">
      <c r="B166" s="143"/>
      <c r="D166" s="138" t="s">
        <v>131</v>
      </c>
      <c r="E166" s="144" t="s">
        <v>1</v>
      </c>
      <c r="F166" s="145" t="s">
        <v>176</v>
      </c>
      <c r="H166" s="146">
        <v>23.582999999999998</v>
      </c>
      <c r="L166" s="143"/>
      <c r="M166" s="147"/>
      <c r="T166" s="148"/>
      <c r="AT166" s="144" t="s">
        <v>131</v>
      </c>
      <c r="AU166" s="144" t="s">
        <v>78</v>
      </c>
      <c r="AV166" s="12" t="s">
        <v>78</v>
      </c>
      <c r="AW166" s="12" t="s">
        <v>25</v>
      </c>
      <c r="AX166" s="12" t="s">
        <v>76</v>
      </c>
      <c r="AY166" s="144" t="s">
        <v>119</v>
      </c>
    </row>
    <row r="167" spans="2:65" s="1" customFormat="1" ht="24.2" customHeight="1">
      <c r="B167" s="124"/>
      <c r="C167" s="125" t="s">
        <v>177</v>
      </c>
      <c r="D167" s="125" t="s">
        <v>121</v>
      </c>
      <c r="E167" s="126" t="s">
        <v>178</v>
      </c>
      <c r="F167" s="127" t="s">
        <v>179</v>
      </c>
      <c r="G167" s="128" t="s">
        <v>162</v>
      </c>
      <c r="H167" s="129">
        <v>7</v>
      </c>
      <c r="I167" s="130"/>
      <c r="J167" s="130">
        <f>ROUND(I167*H167,2)</f>
        <v>0</v>
      </c>
      <c r="K167" s="131"/>
      <c r="L167" s="27"/>
      <c r="M167" s="132" t="s">
        <v>1</v>
      </c>
      <c r="N167" s="133" t="s">
        <v>33</v>
      </c>
      <c r="O167" s="134">
        <v>1.7629999999999999</v>
      </c>
      <c r="P167" s="134">
        <f>O167*H167</f>
        <v>12.340999999999999</v>
      </c>
      <c r="Q167" s="134">
        <v>0</v>
      </c>
      <c r="R167" s="134">
        <f>Q167*H167</f>
        <v>0</v>
      </c>
      <c r="S167" s="134">
        <v>0</v>
      </c>
      <c r="T167" s="135">
        <f>S167*H167</f>
        <v>0</v>
      </c>
      <c r="AR167" s="136" t="s">
        <v>125</v>
      </c>
      <c r="AT167" s="136" t="s">
        <v>121</v>
      </c>
      <c r="AU167" s="136" t="s">
        <v>78</v>
      </c>
      <c r="AY167" s="15" t="s">
        <v>119</v>
      </c>
      <c r="BE167" s="137">
        <f>IF(N167="základní",J167,0)</f>
        <v>0</v>
      </c>
      <c r="BF167" s="137">
        <f>IF(N167="snížená",J167,0)</f>
        <v>0</v>
      </c>
      <c r="BG167" s="137">
        <f>IF(N167="zákl. přenesená",J167,0)</f>
        <v>0</v>
      </c>
      <c r="BH167" s="137">
        <f>IF(N167="sníž. přenesená",J167,0)</f>
        <v>0</v>
      </c>
      <c r="BI167" s="137">
        <f>IF(N167="nulová",J167,0)</f>
        <v>0</v>
      </c>
      <c r="BJ167" s="15" t="s">
        <v>76</v>
      </c>
      <c r="BK167" s="137">
        <f>ROUND(I167*H167,2)</f>
        <v>0</v>
      </c>
      <c r="BL167" s="15" t="s">
        <v>125</v>
      </c>
      <c r="BM167" s="136" t="s">
        <v>180</v>
      </c>
    </row>
    <row r="168" spans="2:65" s="1" customFormat="1" ht="29.25">
      <c r="B168" s="27"/>
      <c r="D168" s="138" t="s">
        <v>127</v>
      </c>
      <c r="F168" s="139" t="s">
        <v>181</v>
      </c>
      <c r="L168" s="27"/>
      <c r="M168" s="140"/>
      <c r="T168" s="51"/>
      <c r="AT168" s="15" t="s">
        <v>127</v>
      </c>
      <c r="AU168" s="15" t="s">
        <v>78</v>
      </c>
    </row>
    <row r="169" spans="2:65" s="1" customFormat="1">
      <c r="B169" s="27"/>
      <c r="D169" s="141" t="s">
        <v>129</v>
      </c>
      <c r="F169" s="142" t="s">
        <v>182</v>
      </c>
      <c r="L169" s="27"/>
      <c r="M169" s="140"/>
      <c r="T169" s="51"/>
      <c r="AT169" s="15" t="s">
        <v>129</v>
      </c>
      <c r="AU169" s="15" t="s">
        <v>78</v>
      </c>
    </row>
    <row r="170" spans="2:65" s="12" customFormat="1">
      <c r="B170" s="143"/>
      <c r="D170" s="138" t="s">
        <v>131</v>
      </c>
      <c r="E170" s="144" t="s">
        <v>1</v>
      </c>
      <c r="F170" s="145" t="s">
        <v>183</v>
      </c>
      <c r="H170" s="146">
        <v>7</v>
      </c>
      <c r="L170" s="143"/>
      <c r="M170" s="147"/>
      <c r="T170" s="148"/>
      <c r="AT170" s="144" t="s">
        <v>131</v>
      </c>
      <c r="AU170" s="144" t="s">
        <v>78</v>
      </c>
      <c r="AV170" s="12" t="s">
        <v>78</v>
      </c>
      <c r="AW170" s="12" t="s">
        <v>25</v>
      </c>
      <c r="AX170" s="12" t="s">
        <v>76</v>
      </c>
      <c r="AY170" s="144" t="s">
        <v>119</v>
      </c>
    </row>
    <row r="171" spans="2:65" s="1" customFormat="1" ht="21.75" customHeight="1">
      <c r="B171" s="124"/>
      <c r="C171" s="125" t="s">
        <v>184</v>
      </c>
      <c r="D171" s="125" t="s">
        <v>121</v>
      </c>
      <c r="E171" s="126" t="s">
        <v>185</v>
      </c>
      <c r="F171" s="127" t="s">
        <v>186</v>
      </c>
      <c r="G171" s="128" t="s">
        <v>124</v>
      </c>
      <c r="H171" s="129">
        <v>235.834</v>
      </c>
      <c r="I171" s="130"/>
      <c r="J171" s="130">
        <f>ROUND(I171*H171,2)</f>
        <v>0</v>
      </c>
      <c r="K171" s="131"/>
      <c r="L171" s="27"/>
      <c r="M171" s="132" t="s">
        <v>1</v>
      </c>
      <c r="N171" s="133" t="s">
        <v>33</v>
      </c>
      <c r="O171" s="134">
        <v>0.23599999999999999</v>
      </c>
      <c r="P171" s="134">
        <f>O171*H171</f>
        <v>55.656824</v>
      </c>
      <c r="Q171" s="134">
        <v>8.4000000000000003E-4</v>
      </c>
      <c r="R171" s="134">
        <f>Q171*H171</f>
        <v>0.19810056000000001</v>
      </c>
      <c r="S171" s="134">
        <v>0</v>
      </c>
      <c r="T171" s="135">
        <f>S171*H171</f>
        <v>0</v>
      </c>
      <c r="AR171" s="136" t="s">
        <v>125</v>
      </c>
      <c r="AT171" s="136" t="s">
        <v>121</v>
      </c>
      <c r="AU171" s="136" t="s">
        <v>78</v>
      </c>
      <c r="AY171" s="15" t="s">
        <v>119</v>
      </c>
      <c r="BE171" s="137">
        <f>IF(N171="základní",J171,0)</f>
        <v>0</v>
      </c>
      <c r="BF171" s="137">
        <f>IF(N171="snížená",J171,0)</f>
        <v>0</v>
      </c>
      <c r="BG171" s="137">
        <f>IF(N171="zákl. přenesená",J171,0)</f>
        <v>0</v>
      </c>
      <c r="BH171" s="137">
        <f>IF(N171="sníž. přenesená",J171,0)</f>
        <v>0</v>
      </c>
      <c r="BI171" s="137">
        <f>IF(N171="nulová",J171,0)</f>
        <v>0</v>
      </c>
      <c r="BJ171" s="15" t="s">
        <v>76</v>
      </c>
      <c r="BK171" s="137">
        <f>ROUND(I171*H171,2)</f>
        <v>0</v>
      </c>
      <c r="BL171" s="15" t="s">
        <v>125</v>
      </c>
      <c r="BM171" s="136" t="s">
        <v>187</v>
      </c>
    </row>
    <row r="172" spans="2:65" s="1" customFormat="1" ht="19.5">
      <c r="B172" s="27"/>
      <c r="D172" s="138" t="s">
        <v>127</v>
      </c>
      <c r="F172" s="139" t="s">
        <v>188</v>
      </c>
      <c r="L172" s="27"/>
      <c r="M172" s="140"/>
      <c r="T172" s="51"/>
      <c r="AT172" s="15" t="s">
        <v>127</v>
      </c>
      <c r="AU172" s="15" t="s">
        <v>78</v>
      </c>
    </row>
    <row r="173" spans="2:65" s="1" customFormat="1">
      <c r="B173" s="27"/>
      <c r="D173" s="141" t="s">
        <v>129</v>
      </c>
      <c r="F173" s="142" t="s">
        <v>189</v>
      </c>
      <c r="L173" s="27"/>
      <c r="M173" s="140"/>
      <c r="T173" s="51"/>
      <c r="AT173" s="15" t="s">
        <v>129</v>
      </c>
      <c r="AU173" s="15" t="s">
        <v>78</v>
      </c>
    </row>
    <row r="174" spans="2:65" s="12" customFormat="1">
      <c r="B174" s="143"/>
      <c r="D174" s="138" t="s">
        <v>131</v>
      </c>
      <c r="E174" s="144" t="s">
        <v>1</v>
      </c>
      <c r="F174" s="145" t="s">
        <v>166</v>
      </c>
      <c r="H174" s="146">
        <v>217.23400000000001</v>
      </c>
      <c r="L174" s="143"/>
      <c r="M174" s="147"/>
      <c r="T174" s="148"/>
      <c r="AT174" s="144" t="s">
        <v>131</v>
      </c>
      <c r="AU174" s="144" t="s">
        <v>78</v>
      </c>
      <c r="AV174" s="12" t="s">
        <v>78</v>
      </c>
      <c r="AW174" s="12" t="s">
        <v>25</v>
      </c>
      <c r="AX174" s="12" t="s">
        <v>68</v>
      </c>
      <c r="AY174" s="144" t="s">
        <v>119</v>
      </c>
    </row>
    <row r="175" spans="2:65" s="12" customFormat="1">
      <c r="B175" s="143"/>
      <c r="D175" s="138" t="s">
        <v>131</v>
      </c>
      <c r="E175" s="144" t="s">
        <v>1</v>
      </c>
      <c r="F175" s="145" t="s">
        <v>167</v>
      </c>
      <c r="H175" s="146">
        <v>18.600000000000001</v>
      </c>
      <c r="L175" s="143"/>
      <c r="M175" s="147"/>
      <c r="T175" s="148"/>
      <c r="AT175" s="144" t="s">
        <v>131</v>
      </c>
      <c r="AU175" s="144" t="s">
        <v>78</v>
      </c>
      <c r="AV175" s="12" t="s">
        <v>78</v>
      </c>
      <c r="AW175" s="12" t="s">
        <v>25</v>
      </c>
      <c r="AX175" s="12" t="s">
        <v>68</v>
      </c>
      <c r="AY175" s="144" t="s">
        <v>119</v>
      </c>
    </row>
    <row r="176" spans="2:65" s="13" customFormat="1">
      <c r="B176" s="149"/>
      <c r="D176" s="138" t="s">
        <v>131</v>
      </c>
      <c r="E176" s="150" t="s">
        <v>1</v>
      </c>
      <c r="F176" s="151" t="s">
        <v>168</v>
      </c>
      <c r="H176" s="152">
        <v>235.834</v>
      </c>
      <c r="L176" s="149"/>
      <c r="M176" s="153"/>
      <c r="T176" s="154"/>
      <c r="AT176" s="150" t="s">
        <v>131</v>
      </c>
      <c r="AU176" s="150" t="s">
        <v>78</v>
      </c>
      <c r="AV176" s="13" t="s">
        <v>125</v>
      </c>
      <c r="AW176" s="13" t="s">
        <v>25</v>
      </c>
      <c r="AX176" s="13" t="s">
        <v>76</v>
      </c>
      <c r="AY176" s="150" t="s">
        <v>119</v>
      </c>
    </row>
    <row r="177" spans="2:65" s="1" customFormat="1" ht="24.2" customHeight="1">
      <c r="B177" s="124"/>
      <c r="C177" s="125" t="s">
        <v>190</v>
      </c>
      <c r="D177" s="125" t="s">
        <v>121</v>
      </c>
      <c r="E177" s="126" t="s">
        <v>191</v>
      </c>
      <c r="F177" s="127" t="s">
        <v>192</v>
      </c>
      <c r="G177" s="128" t="s">
        <v>124</v>
      </c>
      <c r="H177" s="129">
        <v>235.834</v>
      </c>
      <c r="I177" s="130"/>
      <c r="J177" s="130">
        <f>ROUND(I177*H177,2)</f>
        <v>0</v>
      </c>
      <c r="K177" s="131"/>
      <c r="L177" s="27"/>
      <c r="M177" s="132" t="s">
        <v>1</v>
      </c>
      <c r="N177" s="133" t="s">
        <v>33</v>
      </c>
      <c r="O177" s="134">
        <v>0.216</v>
      </c>
      <c r="P177" s="134">
        <f>O177*H177</f>
        <v>50.940144000000004</v>
      </c>
      <c r="Q177" s="134">
        <v>0</v>
      </c>
      <c r="R177" s="134">
        <f>Q177*H177</f>
        <v>0</v>
      </c>
      <c r="S177" s="134">
        <v>0</v>
      </c>
      <c r="T177" s="135">
        <f>S177*H177</f>
        <v>0</v>
      </c>
      <c r="AR177" s="136" t="s">
        <v>125</v>
      </c>
      <c r="AT177" s="136" t="s">
        <v>121</v>
      </c>
      <c r="AU177" s="136" t="s">
        <v>78</v>
      </c>
      <c r="AY177" s="15" t="s">
        <v>119</v>
      </c>
      <c r="BE177" s="137">
        <f>IF(N177="základní",J177,0)</f>
        <v>0</v>
      </c>
      <c r="BF177" s="137">
        <f>IF(N177="snížená",J177,0)</f>
        <v>0</v>
      </c>
      <c r="BG177" s="137">
        <f>IF(N177="zákl. přenesená",J177,0)</f>
        <v>0</v>
      </c>
      <c r="BH177" s="137">
        <f>IF(N177="sníž. přenesená",J177,0)</f>
        <v>0</v>
      </c>
      <c r="BI177" s="137">
        <f>IF(N177="nulová",J177,0)</f>
        <v>0</v>
      </c>
      <c r="BJ177" s="15" t="s">
        <v>76</v>
      </c>
      <c r="BK177" s="137">
        <f>ROUND(I177*H177,2)</f>
        <v>0</v>
      </c>
      <c r="BL177" s="15" t="s">
        <v>125</v>
      </c>
      <c r="BM177" s="136" t="s">
        <v>193</v>
      </c>
    </row>
    <row r="178" spans="2:65" s="1" customFormat="1" ht="29.25">
      <c r="B178" s="27"/>
      <c r="D178" s="138" t="s">
        <v>127</v>
      </c>
      <c r="F178" s="139" t="s">
        <v>194</v>
      </c>
      <c r="L178" s="27"/>
      <c r="M178" s="140"/>
      <c r="T178" s="51"/>
      <c r="AT178" s="15" t="s">
        <v>127</v>
      </c>
      <c r="AU178" s="15" t="s">
        <v>78</v>
      </c>
    </row>
    <row r="179" spans="2:65" s="1" customFormat="1">
      <c r="B179" s="27"/>
      <c r="D179" s="141" t="s">
        <v>129</v>
      </c>
      <c r="F179" s="142" t="s">
        <v>195</v>
      </c>
      <c r="L179" s="27"/>
      <c r="M179" s="140"/>
      <c r="T179" s="51"/>
      <c r="AT179" s="15" t="s">
        <v>129</v>
      </c>
      <c r="AU179" s="15" t="s">
        <v>78</v>
      </c>
    </row>
    <row r="180" spans="2:65" s="1" customFormat="1" ht="24.2" customHeight="1">
      <c r="B180" s="124"/>
      <c r="C180" s="125" t="s">
        <v>196</v>
      </c>
      <c r="D180" s="125" t="s">
        <v>121</v>
      </c>
      <c r="E180" s="126" t="s">
        <v>197</v>
      </c>
      <c r="F180" s="127" t="s">
        <v>198</v>
      </c>
      <c r="G180" s="128" t="s">
        <v>162</v>
      </c>
      <c r="H180" s="129">
        <v>99.8</v>
      </c>
      <c r="I180" s="130"/>
      <c r="J180" s="130">
        <f>ROUND(I180*H180,2)</f>
        <v>0</v>
      </c>
      <c r="K180" s="131"/>
      <c r="L180" s="27"/>
      <c r="M180" s="132" t="s">
        <v>1</v>
      </c>
      <c r="N180" s="133" t="s">
        <v>33</v>
      </c>
      <c r="O180" s="134">
        <v>0.11</v>
      </c>
      <c r="P180" s="134">
        <f>O180*H180</f>
        <v>10.978</v>
      </c>
      <c r="Q180" s="134">
        <v>0</v>
      </c>
      <c r="R180" s="134">
        <f>Q180*H180</f>
        <v>0</v>
      </c>
      <c r="S180" s="134">
        <v>0</v>
      </c>
      <c r="T180" s="135">
        <f>S180*H180</f>
        <v>0</v>
      </c>
      <c r="AR180" s="136" t="s">
        <v>125</v>
      </c>
      <c r="AT180" s="136" t="s">
        <v>121</v>
      </c>
      <c r="AU180" s="136" t="s">
        <v>78</v>
      </c>
      <c r="AY180" s="15" t="s">
        <v>119</v>
      </c>
      <c r="BE180" s="137">
        <f>IF(N180="základní",J180,0)</f>
        <v>0</v>
      </c>
      <c r="BF180" s="137">
        <f>IF(N180="snížená",J180,0)</f>
        <v>0</v>
      </c>
      <c r="BG180" s="137">
        <f>IF(N180="zákl. přenesená",J180,0)</f>
        <v>0</v>
      </c>
      <c r="BH180" s="137">
        <f>IF(N180="sníž. přenesená",J180,0)</f>
        <v>0</v>
      </c>
      <c r="BI180" s="137">
        <f>IF(N180="nulová",J180,0)</f>
        <v>0</v>
      </c>
      <c r="BJ180" s="15" t="s">
        <v>76</v>
      </c>
      <c r="BK180" s="137">
        <f>ROUND(I180*H180,2)</f>
        <v>0</v>
      </c>
      <c r="BL180" s="15" t="s">
        <v>125</v>
      </c>
      <c r="BM180" s="136" t="s">
        <v>199</v>
      </c>
    </row>
    <row r="181" spans="2:65" s="1" customFormat="1" ht="19.5">
      <c r="B181" s="27"/>
      <c r="D181" s="138" t="s">
        <v>127</v>
      </c>
      <c r="F181" s="139" t="s">
        <v>200</v>
      </c>
      <c r="L181" s="27"/>
      <c r="M181" s="140"/>
      <c r="T181" s="51"/>
      <c r="AT181" s="15" t="s">
        <v>127</v>
      </c>
      <c r="AU181" s="15" t="s">
        <v>78</v>
      </c>
    </row>
    <row r="182" spans="2:65" s="1" customFormat="1">
      <c r="B182" s="27"/>
      <c r="D182" s="141" t="s">
        <v>129</v>
      </c>
      <c r="F182" s="142" t="s">
        <v>201</v>
      </c>
      <c r="L182" s="27"/>
      <c r="M182" s="140"/>
      <c r="T182" s="51"/>
      <c r="AT182" s="15" t="s">
        <v>129</v>
      </c>
      <c r="AU182" s="15" t="s">
        <v>78</v>
      </c>
    </row>
    <row r="183" spans="2:65" s="12" customFormat="1">
      <c r="B183" s="143"/>
      <c r="D183" s="138" t="s">
        <v>131</v>
      </c>
      <c r="E183" s="144" t="s">
        <v>1</v>
      </c>
      <c r="F183" s="145" t="s">
        <v>202</v>
      </c>
      <c r="H183" s="146">
        <v>99.8</v>
      </c>
      <c r="L183" s="143"/>
      <c r="M183" s="147"/>
      <c r="T183" s="148"/>
      <c r="AT183" s="144" t="s">
        <v>131</v>
      </c>
      <c r="AU183" s="144" t="s">
        <v>78</v>
      </c>
      <c r="AV183" s="12" t="s">
        <v>78</v>
      </c>
      <c r="AW183" s="12" t="s">
        <v>25</v>
      </c>
      <c r="AX183" s="12" t="s">
        <v>76</v>
      </c>
      <c r="AY183" s="144" t="s">
        <v>119</v>
      </c>
    </row>
    <row r="184" spans="2:65" s="1" customFormat="1" ht="37.9" customHeight="1">
      <c r="B184" s="124"/>
      <c r="C184" s="125" t="s">
        <v>8</v>
      </c>
      <c r="D184" s="125" t="s">
        <v>121</v>
      </c>
      <c r="E184" s="126" t="s">
        <v>203</v>
      </c>
      <c r="F184" s="127" t="s">
        <v>204</v>
      </c>
      <c r="G184" s="128" t="s">
        <v>162</v>
      </c>
      <c r="H184" s="129">
        <v>134.06100000000001</v>
      </c>
      <c r="I184" s="130"/>
      <c r="J184" s="130">
        <f>ROUND(I184*H184,2)</f>
        <v>0</v>
      </c>
      <c r="K184" s="131"/>
      <c r="L184" s="27"/>
      <c r="M184" s="132" t="s">
        <v>1</v>
      </c>
      <c r="N184" s="133" t="s">
        <v>33</v>
      </c>
      <c r="O184" s="134">
        <v>9.9000000000000005E-2</v>
      </c>
      <c r="P184" s="134">
        <f>O184*H184</f>
        <v>13.272039000000001</v>
      </c>
      <c r="Q184" s="134">
        <v>0</v>
      </c>
      <c r="R184" s="134">
        <f>Q184*H184</f>
        <v>0</v>
      </c>
      <c r="S184" s="134">
        <v>0</v>
      </c>
      <c r="T184" s="135">
        <f>S184*H184</f>
        <v>0</v>
      </c>
      <c r="AR184" s="136" t="s">
        <v>125</v>
      </c>
      <c r="AT184" s="136" t="s">
        <v>121</v>
      </c>
      <c r="AU184" s="136" t="s">
        <v>78</v>
      </c>
      <c r="AY184" s="15" t="s">
        <v>119</v>
      </c>
      <c r="BE184" s="137">
        <f>IF(N184="základní",J184,0)</f>
        <v>0</v>
      </c>
      <c r="BF184" s="137">
        <f>IF(N184="snížená",J184,0)</f>
        <v>0</v>
      </c>
      <c r="BG184" s="137">
        <f>IF(N184="zákl. přenesená",J184,0)</f>
        <v>0</v>
      </c>
      <c r="BH184" s="137">
        <f>IF(N184="sníž. přenesená",J184,0)</f>
        <v>0</v>
      </c>
      <c r="BI184" s="137">
        <f>IF(N184="nulová",J184,0)</f>
        <v>0</v>
      </c>
      <c r="BJ184" s="15" t="s">
        <v>76</v>
      </c>
      <c r="BK184" s="137">
        <f>ROUND(I184*H184,2)</f>
        <v>0</v>
      </c>
      <c r="BL184" s="15" t="s">
        <v>125</v>
      </c>
      <c r="BM184" s="136" t="s">
        <v>205</v>
      </c>
    </row>
    <row r="185" spans="2:65" s="1" customFormat="1" ht="39">
      <c r="B185" s="27"/>
      <c r="D185" s="138" t="s">
        <v>127</v>
      </c>
      <c r="F185" s="139" t="s">
        <v>206</v>
      </c>
      <c r="L185" s="27"/>
      <c r="M185" s="140"/>
      <c r="T185" s="51"/>
      <c r="AT185" s="15" t="s">
        <v>127</v>
      </c>
      <c r="AU185" s="15" t="s">
        <v>78</v>
      </c>
    </row>
    <row r="186" spans="2:65" s="1" customFormat="1">
      <c r="B186" s="27"/>
      <c r="D186" s="141" t="s">
        <v>129</v>
      </c>
      <c r="F186" s="142" t="s">
        <v>207</v>
      </c>
      <c r="L186" s="27"/>
      <c r="M186" s="140"/>
      <c r="T186" s="51"/>
      <c r="AT186" s="15" t="s">
        <v>129</v>
      </c>
      <c r="AU186" s="15" t="s">
        <v>78</v>
      </c>
    </row>
    <row r="187" spans="2:65" s="12" customFormat="1">
      <c r="B187" s="143"/>
      <c r="D187" s="138" t="s">
        <v>131</v>
      </c>
      <c r="E187" s="144" t="s">
        <v>1</v>
      </c>
      <c r="F187" s="145" t="s">
        <v>208</v>
      </c>
      <c r="H187" s="146">
        <v>235.834</v>
      </c>
      <c r="L187" s="143"/>
      <c r="M187" s="147"/>
      <c r="T187" s="148"/>
      <c r="AT187" s="144" t="s">
        <v>131</v>
      </c>
      <c r="AU187" s="144" t="s">
        <v>78</v>
      </c>
      <c r="AV187" s="12" t="s">
        <v>78</v>
      </c>
      <c r="AW187" s="12" t="s">
        <v>25</v>
      </c>
      <c r="AX187" s="12" t="s">
        <v>68</v>
      </c>
      <c r="AY187" s="144" t="s">
        <v>119</v>
      </c>
    </row>
    <row r="188" spans="2:65" s="12" customFormat="1">
      <c r="B188" s="143"/>
      <c r="D188" s="138" t="s">
        <v>131</v>
      </c>
      <c r="E188" s="144" t="s">
        <v>1</v>
      </c>
      <c r="F188" s="145" t="s">
        <v>209</v>
      </c>
      <c r="H188" s="146">
        <v>-101.773</v>
      </c>
      <c r="L188" s="143"/>
      <c r="M188" s="147"/>
      <c r="T188" s="148"/>
      <c r="AT188" s="144" t="s">
        <v>131</v>
      </c>
      <c r="AU188" s="144" t="s">
        <v>78</v>
      </c>
      <c r="AV188" s="12" t="s">
        <v>78</v>
      </c>
      <c r="AW188" s="12" t="s">
        <v>25</v>
      </c>
      <c r="AX188" s="12" t="s">
        <v>68</v>
      </c>
      <c r="AY188" s="144" t="s">
        <v>119</v>
      </c>
    </row>
    <row r="189" spans="2:65" s="13" customFormat="1">
      <c r="B189" s="149"/>
      <c r="D189" s="138" t="s">
        <v>131</v>
      </c>
      <c r="E189" s="150" t="s">
        <v>1</v>
      </c>
      <c r="F189" s="151" t="s">
        <v>168</v>
      </c>
      <c r="H189" s="152">
        <v>134.06100000000001</v>
      </c>
      <c r="L189" s="149"/>
      <c r="M189" s="153"/>
      <c r="T189" s="154"/>
      <c r="AT189" s="150" t="s">
        <v>131</v>
      </c>
      <c r="AU189" s="150" t="s">
        <v>78</v>
      </c>
      <c r="AV189" s="13" t="s">
        <v>125</v>
      </c>
      <c r="AW189" s="13" t="s">
        <v>25</v>
      </c>
      <c r="AX189" s="13" t="s">
        <v>76</v>
      </c>
      <c r="AY189" s="150" t="s">
        <v>119</v>
      </c>
    </row>
    <row r="190" spans="2:65" s="1" customFormat="1" ht="37.9" customHeight="1">
      <c r="B190" s="124"/>
      <c r="C190" s="125" t="s">
        <v>210</v>
      </c>
      <c r="D190" s="125" t="s">
        <v>121</v>
      </c>
      <c r="E190" s="126" t="s">
        <v>211</v>
      </c>
      <c r="F190" s="127" t="s">
        <v>212</v>
      </c>
      <c r="G190" s="128" t="s">
        <v>162</v>
      </c>
      <c r="H190" s="129">
        <v>2010.915</v>
      </c>
      <c r="I190" s="130"/>
      <c r="J190" s="130">
        <f>ROUND(I190*H190,2)</f>
        <v>0</v>
      </c>
      <c r="K190" s="131"/>
      <c r="L190" s="27"/>
      <c r="M190" s="132" t="s">
        <v>1</v>
      </c>
      <c r="N190" s="133" t="s">
        <v>33</v>
      </c>
      <c r="O190" s="134">
        <v>6.0000000000000001E-3</v>
      </c>
      <c r="P190" s="134">
        <f>O190*H190</f>
        <v>12.06549</v>
      </c>
      <c r="Q190" s="134">
        <v>0</v>
      </c>
      <c r="R190" s="134">
        <f>Q190*H190</f>
        <v>0</v>
      </c>
      <c r="S190" s="134">
        <v>0</v>
      </c>
      <c r="T190" s="135">
        <f>S190*H190</f>
        <v>0</v>
      </c>
      <c r="AR190" s="136" t="s">
        <v>125</v>
      </c>
      <c r="AT190" s="136" t="s">
        <v>121</v>
      </c>
      <c r="AU190" s="136" t="s">
        <v>78</v>
      </c>
      <c r="AY190" s="15" t="s">
        <v>119</v>
      </c>
      <c r="BE190" s="137">
        <f>IF(N190="základní",J190,0)</f>
        <v>0</v>
      </c>
      <c r="BF190" s="137">
        <f>IF(N190="snížená",J190,0)</f>
        <v>0</v>
      </c>
      <c r="BG190" s="137">
        <f>IF(N190="zákl. přenesená",J190,0)</f>
        <v>0</v>
      </c>
      <c r="BH190" s="137">
        <f>IF(N190="sníž. přenesená",J190,0)</f>
        <v>0</v>
      </c>
      <c r="BI190" s="137">
        <f>IF(N190="nulová",J190,0)</f>
        <v>0</v>
      </c>
      <c r="BJ190" s="15" t="s">
        <v>76</v>
      </c>
      <c r="BK190" s="137">
        <f>ROUND(I190*H190,2)</f>
        <v>0</v>
      </c>
      <c r="BL190" s="15" t="s">
        <v>125</v>
      </c>
      <c r="BM190" s="136" t="s">
        <v>213</v>
      </c>
    </row>
    <row r="191" spans="2:65" s="1" customFormat="1" ht="48.75">
      <c r="B191" s="27"/>
      <c r="D191" s="138" t="s">
        <v>127</v>
      </c>
      <c r="F191" s="139" t="s">
        <v>214</v>
      </c>
      <c r="L191" s="27"/>
      <c r="M191" s="140"/>
      <c r="T191" s="51"/>
      <c r="AT191" s="15" t="s">
        <v>127</v>
      </c>
      <c r="AU191" s="15" t="s">
        <v>78</v>
      </c>
    </row>
    <row r="192" spans="2:65" s="1" customFormat="1">
      <c r="B192" s="27"/>
      <c r="D192" s="141" t="s">
        <v>129</v>
      </c>
      <c r="F192" s="142" t="s">
        <v>215</v>
      </c>
      <c r="L192" s="27"/>
      <c r="M192" s="140"/>
      <c r="T192" s="51"/>
      <c r="AT192" s="15" t="s">
        <v>129</v>
      </c>
      <c r="AU192" s="15" t="s">
        <v>78</v>
      </c>
    </row>
    <row r="193" spans="2:65" s="12" customFormat="1" ht="22.5">
      <c r="B193" s="143"/>
      <c r="D193" s="138" t="s">
        <v>131</v>
      </c>
      <c r="E193" s="144" t="s">
        <v>1</v>
      </c>
      <c r="F193" s="145" t="s">
        <v>216</v>
      </c>
      <c r="H193" s="146">
        <v>2010.915</v>
      </c>
      <c r="L193" s="143"/>
      <c r="M193" s="147"/>
      <c r="T193" s="148"/>
      <c r="AT193" s="144" t="s">
        <v>131</v>
      </c>
      <c r="AU193" s="144" t="s">
        <v>78</v>
      </c>
      <c r="AV193" s="12" t="s">
        <v>78</v>
      </c>
      <c r="AW193" s="12" t="s">
        <v>25</v>
      </c>
      <c r="AX193" s="12" t="s">
        <v>76</v>
      </c>
      <c r="AY193" s="144" t="s">
        <v>119</v>
      </c>
    </row>
    <row r="194" spans="2:65" s="1" customFormat="1" ht="24.2" customHeight="1">
      <c r="B194" s="124"/>
      <c r="C194" s="125" t="s">
        <v>217</v>
      </c>
      <c r="D194" s="125" t="s">
        <v>121</v>
      </c>
      <c r="E194" s="126" t="s">
        <v>218</v>
      </c>
      <c r="F194" s="127" t="s">
        <v>219</v>
      </c>
      <c r="G194" s="128" t="s">
        <v>162</v>
      </c>
      <c r="H194" s="129">
        <v>49.9</v>
      </c>
      <c r="I194" s="130"/>
      <c r="J194" s="130">
        <f>ROUND(I194*H194,2)</f>
        <v>0</v>
      </c>
      <c r="K194" s="131"/>
      <c r="L194" s="27"/>
      <c r="M194" s="132" t="s">
        <v>1</v>
      </c>
      <c r="N194" s="133" t="s">
        <v>33</v>
      </c>
      <c r="O194" s="134">
        <v>0.19700000000000001</v>
      </c>
      <c r="P194" s="134">
        <f>O194*H194</f>
        <v>9.8302999999999994</v>
      </c>
      <c r="Q194" s="134">
        <v>0</v>
      </c>
      <c r="R194" s="134">
        <f>Q194*H194</f>
        <v>0</v>
      </c>
      <c r="S194" s="134">
        <v>0</v>
      </c>
      <c r="T194" s="135">
        <f>S194*H194</f>
        <v>0</v>
      </c>
      <c r="AR194" s="136" t="s">
        <v>125</v>
      </c>
      <c r="AT194" s="136" t="s">
        <v>121</v>
      </c>
      <c r="AU194" s="136" t="s">
        <v>78</v>
      </c>
      <c r="AY194" s="15" t="s">
        <v>119</v>
      </c>
      <c r="BE194" s="137">
        <f>IF(N194="základní",J194,0)</f>
        <v>0</v>
      </c>
      <c r="BF194" s="137">
        <f>IF(N194="snížená",J194,0)</f>
        <v>0</v>
      </c>
      <c r="BG194" s="137">
        <f>IF(N194="zákl. přenesená",J194,0)</f>
        <v>0</v>
      </c>
      <c r="BH194" s="137">
        <f>IF(N194="sníž. přenesená",J194,0)</f>
        <v>0</v>
      </c>
      <c r="BI194" s="137">
        <f>IF(N194="nulová",J194,0)</f>
        <v>0</v>
      </c>
      <c r="BJ194" s="15" t="s">
        <v>76</v>
      </c>
      <c r="BK194" s="137">
        <f>ROUND(I194*H194,2)</f>
        <v>0</v>
      </c>
      <c r="BL194" s="15" t="s">
        <v>125</v>
      </c>
      <c r="BM194" s="136" t="s">
        <v>220</v>
      </c>
    </row>
    <row r="195" spans="2:65" s="1" customFormat="1" ht="29.25">
      <c r="B195" s="27"/>
      <c r="D195" s="138" t="s">
        <v>127</v>
      </c>
      <c r="F195" s="139" t="s">
        <v>221</v>
      </c>
      <c r="L195" s="27"/>
      <c r="M195" s="140"/>
      <c r="T195" s="51"/>
      <c r="AT195" s="15" t="s">
        <v>127</v>
      </c>
      <c r="AU195" s="15" t="s">
        <v>78</v>
      </c>
    </row>
    <row r="196" spans="2:65" s="1" customFormat="1">
      <c r="B196" s="27"/>
      <c r="D196" s="141" t="s">
        <v>129</v>
      </c>
      <c r="F196" s="142" t="s">
        <v>222</v>
      </c>
      <c r="L196" s="27"/>
      <c r="M196" s="140"/>
      <c r="T196" s="51"/>
      <c r="AT196" s="15" t="s">
        <v>129</v>
      </c>
      <c r="AU196" s="15" t="s">
        <v>78</v>
      </c>
    </row>
    <row r="197" spans="2:65" s="12" customFormat="1">
      <c r="B197" s="143"/>
      <c r="D197" s="138" t="s">
        <v>131</v>
      </c>
      <c r="E197" s="144" t="s">
        <v>1</v>
      </c>
      <c r="F197" s="145" t="s">
        <v>223</v>
      </c>
      <c r="H197" s="146">
        <v>49.9</v>
      </c>
      <c r="L197" s="143"/>
      <c r="M197" s="147"/>
      <c r="T197" s="148"/>
      <c r="AT197" s="144" t="s">
        <v>131</v>
      </c>
      <c r="AU197" s="144" t="s">
        <v>78</v>
      </c>
      <c r="AV197" s="12" t="s">
        <v>78</v>
      </c>
      <c r="AW197" s="12" t="s">
        <v>25</v>
      </c>
      <c r="AX197" s="12" t="s">
        <v>76</v>
      </c>
      <c r="AY197" s="144" t="s">
        <v>119</v>
      </c>
    </row>
    <row r="198" spans="2:65" s="1" customFormat="1" ht="24.2" customHeight="1">
      <c r="B198" s="124"/>
      <c r="C198" s="125" t="s">
        <v>224</v>
      </c>
      <c r="D198" s="125" t="s">
        <v>121</v>
      </c>
      <c r="E198" s="126" t="s">
        <v>225</v>
      </c>
      <c r="F198" s="127" t="s">
        <v>226</v>
      </c>
      <c r="G198" s="128" t="s">
        <v>162</v>
      </c>
      <c r="H198" s="129">
        <v>134.06100000000001</v>
      </c>
      <c r="I198" s="130"/>
      <c r="J198" s="130">
        <f>ROUND(I198*H198,2)</f>
        <v>0</v>
      </c>
      <c r="K198" s="131"/>
      <c r="L198" s="27"/>
      <c r="M198" s="132" t="s">
        <v>1</v>
      </c>
      <c r="N198" s="133" t="s">
        <v>33</v>
      </c>
      <c r="O198" s="134">
        <v>9.6000000000000002E-2</v>
      </c>
      <c r="P198" s="134">
        <f>O198*H198</f>
        <v>12.869856</v>
      </c>
      <c r="Q198" s="134">
        <v>0</v>
      </c>
      <c r="R198" s="134">
        <f>Q198*H198</f>
        <v>0</v>
      </c>
      <c r="S198" s="134">
        <v>0</v>
      </c>
      <c r="T198" s="135">
        <f>S198*H198</f>
        <v>0</v>
      </c>
      <c r="AR198" s="136" t="s">
        <v>125</v>
      </c>
      <c r="AT198" s="136" t="s">
        <v>121</v>
      </c>
      <c r="AU198" s="136" t="s">
        <v>78</v>
      </c>
      <c r="AY198" s="15" t="s">
        <v>119</v>
      </c>
      <c r="BE198" s="137">
        <f>IF(N198="základní",J198,0)</f>
        <v>0</v>
      </c>
      <c r="BF198" s="137">
        <f>IF(N198="snížená",J198,0)</f>
        <v>0</v>
      </c>
      <c r="BG198" s="137">
        <f>IF(N198="zákl. přenesená",J198,0)</f>
        <v>0</v>
      </c>
      <c r="BH198" s="137">
        <f>IF(N198="sníž. přenesená",J198,0)</f>
        <v>0</v>
      </c>
      <c r="BI198" s="137">
        <f>IF(N198="nulová",J198,0)</f>
        <v>0</v>
      </c>
      <c r="BJ198" s="15" t="s">
        <v>76</v>
      </c>
      <c r="BK198" s="137">
        <f>ROUND(I198*H198,2)</f>
        <v>0</v>
      </c>
      <c r="BL198" s="15" t="s">
        <v>125</v>
      </c>
      <c r="BM198" s="136" t="s">
        <v>227</v>
      </c>
    </row>
    <row r="199" spans="2:65" s="1" customFormat="1" ht="29.25">
      <c r="B199" s="27"/>
      <c r="D199" s="138" t="s">
        <v>127</v>
      </c>
      <c r="F199" s="139" t="s">
        <v>228</v>
      </c>
      <c r="L199" s="27"/>
      <c r="M199" s="140"/>
      <c r="T199" s="51"/>
      <c r="AT199" s="15" t="s">
        <v>127</v>
      </c>
      <c r="AU199" s="15" t="s">
        <v>78</v>
      </c>
    </row>
    <row r="200" spans="2:65" s="1" customFormat="1">
      <c r="B200" s="27"/>
      <c r="D200" s="141" t="s">
        <v>129</v>
      </c>
      <c r="F200" s="142" t="s">
        <v>229</v>
      </c>
      <c r="L200" s="27"/>
      <c r="M200" s="140"/>
      <c r="T200" s="51"/>
      <c r="AT200" s="15" t="s">
        <v>129</v>
      </c>
      <c r="AU200" s="15" t="s">
        <v>78</v>
      </c>
    </row>
    <row r="201" spans="2:65" s="12" customFormat="1">
      <c r="B201" s="143"/>
      <c r="D201" s="138" t="s">
        <v>131</v>
      </c>
      <c r="E201" s="144" t="s">
        <v>1</v>
      </c>
      <c r="F201" s="145" t="s">
        <v>208</v>
      </c>
      <c r="H201" s="146">
        <v>235.834</v>
      </c>
      <c r="L201" s="143"/>
      <c r="M201" s="147"/>
      <c r="T201" s="148"/>
      <c r="AT201" s="144" t="s">
        <v>131</v>
      </c>
      <c r="AU201" s="144" t="s">
        <v>78</v>
      </c>
      <c r="AV201" s="12" t="s">
        <v>78</v>
      </c>
      <c r="AW201" s="12" t="s">
        <v>25</v>
      </c>
      <c r="AX201" s="12" t="s">
        <v>68</v>
      </c>
      <c r="AY201" s="144" t="s">
        <v>119</v>
      </c>
    </row>
    <row r="202" spans="2:65" s="12" customFormat="1">
      <c r="B202" s="143"/>
      <c r="D202" s="138" t="s">
        <v>131</v>
      </c>
      <c r="E202" s="144" t="s">
        <v>1</v>
      </c>
      <c r="F202" s="145" t="s">
        <v>209</v>
      </c>
      <c r="H202" s="146">
        <v>-101.773</v>
      </c>
      <c r="L202" s="143"/>
      <c r="M202" s="147"/>
      <c r="T202" s="148"/>
      <c r="AT202" s="144" t="s">
        <v>131</v>
      </c>
      <c r="AU202" s="144" t="s">
        <v>78</v>
      </c>
      <c r="AV202" s="12" t="s">
        <v>78</v>
      </c>
      <c r="AW202" s="12" t="s">
        <v>25</v>
      </c>
      <c r="AX202" s="12" t="s">
        <v>68</v>
      </c>
      <c r="AY202" s="144" t="s">
        <v>119</v>
      </c>
    </row>
    <row r="203" spans="2:65" s="13" customFormat="1">
      <c r="B203" s="149"/>
      <c r="D203" s="138" t="s">
        <v>131</v>
      </c>
      <c r="E203" s="150" t="s">
        <v>1</v>
      </c>
      <c r="F203" s="151" t="s">
        <v>168</v>
      </c>
      <c r="H203" s="152">
        <v>134.06100000000001</v>
      </c>
      <c r="L203" s="149"/>
      <c r="M203" s="153"/>
      <c r="T203" s="154"/>
      <c r="AT203" s="150" t="s">
        <v>131</v>
      </c>
      <c r="AU203" s="150" t="s">
        <v>78</v>
      </c>
      <c r="AV203" s="13" t="s">
        <v>125</v>
      </c>
      <c r="AW203" s="13" t="s">
        <v>25</v>
      </c>
      <c r="AX203" s="13" t="s">
        <v>76</v>
      </c>
      <c r="AY203" s="150" t="s">
        <v>119</v>
      </c>
    </row>
    <row r="204" spans="2:65" s="1" customFormat="1" ht="33" customHeight="1">
      <c r="B204" s="124"/>
      <c r="C204" s="125" t="s">
        <v>230</v>
      </c>
      <c r="D204" s="125" t="s">
        <v>121</v>
      </c>
      <c r="E204" s="126" t="s">
        <v>231</v>
      </c>
      <c r="F204" s="127" t="s">
        <v>232</v>
      </c>
      <c r="G204" s="128" t="s">
        <v>233</v>
      </c>
      <c r="H204" s="129">
        <v>241.31</v>
      </c>
      <c r="I204" s="130"/>
      <c r="J204" s="130">
        <f>ROUND(I204*H204,2)</f>
        <v>0</v>
      </c>
      <c r="K204" s="131"/>
      <c r="L204" s="27"/>
      <c r="M204" s="132" t="s">
        <v>1</v>
      </c>
      <c r="N204" s="133" t="s">
        <v>33</v>
      </c>
      <c r="O204" s="134">
        <v>0</v>
      </c>
      <c r="P204" s="134">
        <f>O204*H204</f>
        <v>0</v>
      </c>
      <c r="Q204" s="134">
        <v>0</v>
      </c>
      <c r="R204" s="134">
        <f>Q204*H204</f>
        <v>0</v>
      </c>
      <c r="S204" s="134">
        <v>0</v>
      </c>
      <c r="T204" s="135">
        <f>S204*H204</f>
        <v>0</v>
      </c>
      <c r="AR204" s="136" t="s">
        <v>125</v>
      </c>
      <c r="AT204" s="136" t="s">
        <v>121</v>
      </c>
      <c r="AU204" s="136" t="s">
        <v>78</v>
      </c>
      <c r="AY204" s="15" t="s">
        <v>119</v>
      </c>
      <c r="BE204" s="137">
        <f>IF(N204="základní",J204,0)</f>
        <v>0</v>
      </c>
      <c r="BF204" s="137">
        <f>IF(N204="snížená",J204,0)</f>
        <v>0</v>
      </c>
      <c r="BG204" s="137">
        <f>IF(N204="zákl. přenesená",J204,0)</f>
        <v>0</v>
      </c>
      <c r="BH204" s="137">
        <f>IF(N204="sníž. přenesená",J204,0)</f>
        <v>0</v>
      </c>
      <c r="BI204" s="137">
        <f>IF(N204="nulová",J204,0)</f>
        <v>0</v>
      </c>
      <c r="BJ204" s="15" t="s">
        <v>76</v>
      </c>
      <c r="BK204" s="137">
        <f>ROUND(I204*H204,2)</f>
        <v>0</v>
      </c>
      <c r="BL204" s="15" t="s">
        <v>125</v>
      </c>
      <c r="BM204" s="136" t="s">
        <v>234</v>
      </c>
    </row>
    <row r="205" spans="2:65" s="1" customFormat="1" ht="29.25">
      <c r="B205" s="27"/>
      <c r="D205" s="138" t="s">
        <v>127</v>
      </c>
      <c r="F205" s="139" t="s">
        <v>235</v>
      </c>
      <c r="L205" s="27"/>
      <c r="M205" s="140"/>
      <c r="T205" s="51"/>
      <c r="AT205" s="15" t="s">
        <v>127</v>
      </c>
      <c r="AU205" s="15" t="s">
        <v>78</v>
      </c>
    </row>
    <row r="206" spans="2:65" s="1" customFormat="1">
      <c r="B206" s="27"/>
      <c r="D206" s="141" t="s">
        <v>129</v>
      </c>
      <c r="F206" s="142" t="s">
        <v>236</v>
      </c>
      <c r="L206" s="27"/>
      <c r="M206" s="140"/>
      <c r="T206" s="51"/>
      <c r="AT206" s="15" t="s">
        <v>129</v>
      </c>
      <c r="AU206" s="15" t="s">
        <v>78</v>
      </c>
    </row>
    <row r="207" spans="2:65" s="12" customFormat="1">
      <c r="B207" s="143"/>
      <c r="D207" s="138" t="s">
        <v>131</v>
      </c>
      <c r="E207" s="144" t="s">
        <v>1</v>
      </c>
      <c r="F207" s="145" t="s">
        <v>237</v>
      </c>
      <c r="H207" s="146">
        <v>241.31</v>
      </c>
      <c r="L207" s="143"/>
      <c r="M207" s="147"/>
      <c r="T207" s="148"/>
      <c r="AT207" s="144" t="s">
        <v>131</v>
      </c>
      <c r="AU207" s="144" t="s">
        <v>78</v>
      </c>
      <c r="AV207" s="12" t="s">
        <v>78</v>
      </c>
      <c r="AW207" s="12" t="s">
        <v>25</v>
      </c>
      <c r="AX207" s="12" t="s">
        <v>76</v>
      </c>
      <c r="AY207" s="144" t="s">
        <v>119</v>
      </c>
    </row>
    <row r="208" spans="2:65" s="1" customFormat="1" ht="24.2" customHeight="1">
      <c r="B208" s="124"/>
      <c r="C208" s="125" t="s">
        <v>238</v>
      </c>
      <c r="D208" s="125" t="s">
        <v>121</v>
      </c>
      <c r="E208" s="126" t="s">
        <v>239</v>
      </c>
      <c r="F208" s="127" t="s">
        <v>240</v>
      </c>
      <c r="G208" s="128" t="s">
        <v>162</v>
      </c>
      <c r="H208" s="129">
        <v>49.9</v>
      </c>
      <c r="I208" s="130"/>
      <c r="J208" s="130">
        <f>ROUND(I208*H208,2)</f>
        <v>0</v>
      </c>
      <c r="K208" s="131"/>
      <c r="L208" s="27"/>
      <c r="M208" s="132" t="s">
        <v>1</v>
      </c>
      <c r="N208" s="133" t="s">
        <v>33</v>
      </c>
      <c r="O208" s="134">
        <v>1.0999999999999999E-2</v>
      </c>
      <c r="P208" s="134">
        <f>O208*H208</f>
        <v>0.54889999999999994</v>
      </c>
      <c r="Q208" s="134">
        <v>0</v>
      </c>
      <c r="R208" s="134">
        <f>Q208*H208</f>
        <v>0</v>
      </c>
      <c r="S208" s="134">
        <v>0</v>
      </c>
      <c r="T208" s="135">
        <f>S208*H208</f>
        <v>0</v>
      </c>
      <c r="AR208" s="136" t="s">
        <v>125</v>
      </c>
      <c r="AT208" s="136" t="s">
        <v>121</v>
      </c>
      <c r="AU208" s="136" t="s">
        <v>78</v>
      </c>
      <c r="AY208" s="15" t="s">
        <v>119</v>
      </c>
      <c r="BE208" s="137">
        <f>IF(N208="základní",J208,0)</f>
        <v>0</v>
      </c>
      <c r="BF208" s="137">
        <f>IF(N208="snížená",J208,0)</f>
        <v>0</v>
      </c>
      <c r="BG208" s="137">
        <f>IF(N208="zákl. přenesená",J208,0)</f>
        <v>0</v>
      </c>
      <c r="BH208" s="137">
        <f>IF(N208="sníž. přenesená",J208,0)</f>
        <v>0</v>
      </c>
      <c r="BI208" s="137">
        <f>IF(N208="nulová",J208,0)</f>
        <v>0</v>
      </c>
      <c r="BJ208" s="15" t="s">
        <v>76</v>
      </c>
      <c r="BK208" s="137">
        <f>ROUND(I208*H208,2)</f>
        <v>0</v>
      </c>
      <c r="BL208" s="15" t="s">
        <v>125</v>
      </c>
      <c r="BM208" s="136" t="s">
        <v>241</v>
      </c>
    </row>
    <row r="209" spans="2:65" s="1" customFormat="1" ht="19.5">
      <c r="B209" s="27"/>
      <c r="D209" s="138" t="s">
        <v>127</v>
      </c>
      <c r="F209" s="139" t="s">
        <v>242</v>
      </c>
      <c r="L209" s="27"/>
      <c r="M209" s="140"/>
      <c r="T209" s="51"/>
      <c r="AT209" s="15" t="s">
        <v>127</v>
      </c>
      <c r="AU209" s="15" t="s">
        <v>78</v>
      </c>
    </row>
    <row r="210" spans="2:65" s="1" customFormat="1">
      <c r="B210" s="27"/>
      <c r="D210" s="141" t="s">
        <v>129</v>
      </c>
      <c r="F210" s="142" t="s">
        <v>243</v>
      </c>
      <c r="L210" s="27"/>
      <c r="M210" s="140"/>
      <c r="T210" s="51"/>
      <c r="AT210" s="15" t="s">
        <v>129</v>
      </c>
      <c r="AU210" s="15" t="s">
        <v>78</v>
      </c>
    </row>
    <row r="211" spans="2:65" s="12" customFormat="1">
      <c r="B211" s="143"/>
      <c r="D211" s="138" t="s">
        <v>131</v>
      </c>
      <c r="E211" s="144" t="s">
        <v>1</v>
      </c>
      <c r="F211" s="145" t="s">
        <v>244</v>
      </c>
      <c r="H211" s="146">
        <v>49.9</v>
      </c>
      <c r="L211" s="143"/>
      <c r="M211" s="147"/>
      <c r="T211" s="148"/>
      <c r="AT211" s="144" t="s">
        <v>131</v>
      </c>
      <c r="AU211" s="144" t="s">
        <v>78</v>
      </c>
      <c r="AV211" s="12" t="s">
        <v>78</v>
      </c>
      <c r="AW211" s="12" t="s">
        <v>25</v>
      </c>
      <c r="AX211" s="12" t="s">
        <v>76</v>
      </c>
      <c r="AY211" s="144" t="s">
        <v>119</v>
      </c>
    </row>
    <row r="212" spans="2:65" s="1" customFormat="1" ht="24.2" customHeight="1">
      <c r="B212" s="124"/>
      <c r="C212" s="125" t="s">
        <v>245</v>
      </c>
      <c r="D212" s="125" t="s">
        <v>121</v>
      </c>
      <c r="E212" s="126" t="s">
        <v>246</v>
      </c>
      <c r="F212" s="127" t="s">
        <v>247</v>
      </c>
      <c r="G212" s="128" t="s">
        <v>162</v>
      </c>
      <c r="H212" s="129">
        <v>101.773</v>
      </c>
      <c r="I212" s="130"/>
      <c r="J212" s="130">
        <f>ROUND(I212*H212,2)</f>
        <v>0</v>
      </c>
      <c r="K212" s="131"/>
      <c r="L212" s="27"/>
      <c r="M212" s="132" t="s">
        <v>1</v>
      </c>
      <c r="N212" s="133" t="s">
        <v>33</v>
      </c>
      <c r="O212" s="134">
        <v>0.32800000000000001</v>
      </c>
      <c r="P212" s="134">
        <f>O212*H212</f>
        <v>33.381543999999998</v>
      </c>
      <c r="Q212" s="134">
        <v>0</v>
      </c>
      <c r="R212" s="134">
        <f>Q212*H212</f>
        <v>0</v>
      </c>
      <c r="S212" s="134">
        <v>0</v>
      </c>
      <c r="T212" s="135">
        <f>S212*H212</f>
        <v>0</v>
      </c>
      <c r="AR212" s="136" t="s">
        <v>125</v>
      </c>
      <c r="AT212" s="136" t="s">
        <v>121</v>
      </c>
      <c r="AU212" s="136" t="s">
        <v>78</v>
      </c>
      <c r="AY212" s="15" t="s">
        <v>119</v>
      </c>
      <c r="BE212" s="137">
        <f>IF(N212="základní",J212,0)</f>
        <v>0</v>
      </c>
      <c r="BF212" s="137">
        <f>IF(N212="snížená",J212,0)</f>
        <v>0</v>
      </c>
      <c r="BG212" s="137">
        <f>IF(N212="zákl. přenesená",J212,0)</f>
        <v>0</v>
      </c>
      <c r="BH212" s="137">
        <f>IF(N212="sníž. přenesená",J212,0)</f>
        <v>0</v>
      </c>
      <c r="BI212" s="137">
        <f>IF(N212="nulová",J212,0)</f>
        <v>0</v>
      </c>
      <c r="BJ212" s="15" t="s">
        <v>76</v>
      </c>
      <c r="BK212" s="137">
        <f>ROUND(I212*H212,2)</f>
        <v>0</v>
      </c>
      <c r="BL212" s="15" t="s">
        <v>125</v>
      </c>
      <c r="BM212" s="136" t="s">
        <v>248</v>
      </c>
    </row>
    <row r="213" spans="2:65" s="1" customFormat="1" ht="29.25">
      <c r="B213" s="27"/>
      <c r="D213" s="138" t="s">
        <v>127</v>
      </c>
      <c r="F213" s="139" t="s">
        <v>249</v>
      </c>
      <c r="L213" s="27"/>
      <c r="M213" s="140"/>
      <c r="T213" s="51"/>
      <c r="AT213" s="15" t="s">
        <v>127</v>
      </c>
      <c r="AU213" s="15" t="s">
        <v>78</v>
      </c>
    </row>
    <row r="214" spans="2:65" s="1" customFormat="1">
      <c r="B214" s="27"/>
      <c r="D214" s="141" t="s">
        <v>129</v>
      </c>
      <c r="F214" s="142" t="s">
        <v>250</v>
      </c>
      <c r="L214" s="27"/>
      <c r="M214" s="140"/>
      <c r="T214" s="51"/>
      <c r="AT214" s="15" t="s">
        <v>129</v>
      </c>
      <c r="AU214" s="15" t="s">
        <v>78</v>
      </c>
    </row>
    <row r="215" spans="2:65" s="12" customFormat="1" ht="22.5">
      <c r="B215" s="143"/>
      <c r="D215" s="138" t="s">
        <v>131</v>
      </c>
      <c r="E215" s="144" t="s">
        <v>1</v>
      </c>
      <c r="F215" s="145" t="s">
        <v>251</v>
      </c>
      <c r="H215" s="146">
        <v>90.373000000000005</v>
      </c>
      <c r="L215" s="143"/>
      <c r="M215" s="147"/>
      <c r="T215" s="148"/>
      <c r="AT215" s="144" t="s">
        <v>131</v>
      </c>
      <c r="AU215" s="144" t="s">
        <v>78</v>
      </c>
      <c r="AV215" s="12" t="s">
        <v>78</v>
      </c>
      <c r="AW215" s="12" t="s">
        <v>25</v>
      </c>
      <c r="AX215" s="12" t="s">
        <v>68</v>
      </c>
      <c r="AY215" s="144" t="s">
        <v>119</v>
      </c>
    </row>
    <row r="216" spans="2:65" s="12" customFormat="1">
      <c r="B216" s="143"/>
      <c r="D216" s="138" t="s">
        <v>131</v>
      </c>
      <c r="E216" s="144" t="s">
        <v>1</v>
      </c>
      <c r="F216" s="145" t="s">
        <v>252</v>
      </c>
      <c r="H216" s="146">
        <v>11.4</v>
      </c>
      <c r="L216" s="143"/>
      <c r="M216" s="147"/>
      <c r="T216" s="148"/>
      <c r="AT216" s="144" t="s">
        <v>131</v>
      </c>
      <c r="AU216" s="144" t="s">
        <v>78</v>
      </c>
      <c r="AV216" s="12" t="s">
        <v>78</v>
      </c>
      <c r="AW216" s="12" t="s">
        <v>25</v>
      </c>
      <c r="AX216" s="12" t="s">
        <v>68</v>
      </c>
      <c r="AY216" s="144" t="s">
        <v>119</v>
      </c>
    </row>
    <row r="217" spans="2:65" s="13" customFormat="1">
      <c r="B217" s="149"/>
      <c r="D217" s="138" t="s">
        <v>131</v>
      </c>
      <c r="E217" s="150" t="s">
        <v>1</v>
      </c>
      <c r="F217" s="151" t="s">
        <v>168</v>
      </c>
      <c r="H217" s="152">
        <v>101.77300000000001</v>
      </c>
      <c r="L217" s="149"/>
      <c r="M217" s="153"/>
      <c r="T217" s="154"/>
      <c r="AT217" s="150" t="s">
        <v>131</v>
      </c>
      <c r="AU217" s="150" t="s">
        <v>78</v>
      </c>
      <c r="AV217" s="13" t="s">
        <v>125</v>
      </c>
      <c r="AW217" s="13" t="s">
        <v>25</v>
      </c>
      <c r="AX217" s="13" t="s">
        <v>76</v>
      </c>
      <c r="AY217" s="150" t="s">
        <v>119</v>
      </c>
    </row>
    <row r="218" spans="2:65" s="1" customFormat="1" ht="24.2" customHeight="1">
      <c r="B218" s="124"/>
      <c r="C218" s="125" t="s">
        <v>253</v>
      </c>
      <c r="D218" s="125" t="s">
        <v>121</v>
      </c>
      <c r="E218" s="126" t="s">
        <v>254</v>
      </c>
      <c r="F218" s="127" t="s">
        <v>255</v>
      </c>
      <c r="G218" s="128" t="s">
        <v>162</v>
      </c>
      <c r="H218" s="129">
        <v>79.421000000000006</v>
      </c>
      <c r="I218" s="130"/>
      <c r="J218" s="130">
        <f>ROUND(I218*H218,2)</f>
        <v>0</v>
      </c>
      <c r="K218" s="131"/>
      <c r="L218" s="27"/>
      <c r="M218" s="132" t="s">
        <v>1</v>
      </c>
      <c r="N218" s="133" t="s">
        <v>33</v>
      </c>
      <c r="O218" s="134">
        <v>0.435</v>
      </c>
      <c r="P218" s="134">
        <f>O218*H218</f>
        <v>34.548135000000002</v>
      </c>
      <c r="Q218" s="134">
        <v>0</v>
      </c>
      <c r="R218" s="134">
        <f>Q218*H218</f>
        <v>0</v>
      </c>
      <c r="S218" s="134">
        <v>0</v>
      </c>
      <c r="T218" s="135">
        <f>S218*H218</f>
        <v>0</v>
      </c>
      <c r="AR218" s="136" t="s">
        <v>125</v>
      </c>
      <c r="AT218" s="136" t="s">
        <v>121</v>
      </c>
      <c r="AU218" s="136" t="s">
        <v>78</v>
      </c>
      <c r="AY218" s="15" t="s">
        <v>119</v>
      </c>
      <c r="BE218" s="137">
        <f>IF(N218="základní",J218,0)</f>
        <v>0</v>
      </c>
      <c r="BF218" s="137">
        <f>IF(N218="snížená",J218,0)</f>
        <v>0</v>
      </c>
      <c r="BG218" s="137">
        <f>IF(N218="zákl. přenesená",J218,0)</f>
        <v>0</v>
      </c>
      <c r="BH218" s="137">
        <f>IF(N218="sníž. přenesená",J218,0)</f>
        <v>0</v>
      </c>
      <c r="BI218" s="137">
        <f>IF(N218="nulová",J218,0)</f>
        <v>0</v>
      </c>
      <c r="BJ218" s="15" t="s">
        <v>76</v>
      </c>
      <c r="BK218" s="137">
        <f>ROUND(I218*H218,2)</f>
        <v>0</v>
      </c>
      <c r="BL218" s="15" t="s">
        <v>125</v>
      </c>
      <c r="BM218" s="136" t="s">
        <v>256</v>
      </c>
    </row>
    <row r="219" spans="2:65" s="1" customFormat="1" ht="39">
      <c r="B219" s="27"/>
      <c r="D219" s="138" t="s">
        <v>127</v>
      </c>
      <c r="F219" s="139" t="s">
        <v>257</v>
      </c>
      <c r="L219" s="27"/>
      <c r="M219" s="140"/>
      <c r="T219" s="51"/>
      <c r="AT219" s="15" t="s">
        <v>127</v>
      </c>
      <c r="AU219" s="15" t="s">
        <v>78</v>
      </c>
    </row>
    <row r="220" spans="2:65" s="1" customFormat="1">
      <c r="B220" s="27"/>
      <c r="D220" s="141" t="s">
        <v>129</v>
      </c>
      <c r="F220" s="142" t="s">
        <v>258</v>
      </c>
      <c r="L220" s="27"/>
      <c r="M220" s="140"/>
      <c r="T220" s="51"/>
      <c r="AT220" s="15" t="s">
        <v>129</v>
      </c>
      <c r="AU220" s="15" t="s">
        <v>78</v>
      </c>
    </row>
    <row r="221" spans="2:65" s="12" customFormat="1">
      <c r="B221" s="143"/>
      <c r="D221" s="138" t="s">
        <v>131</v>
      </c>
      <c r="E221" s="144" t="s">
        <v>1</v>
      </c>
      <c r="F221" s="145" t="s">
        <v>259</v>
      </c>
      <c r="H221" s="146">
        <v>84.573999999999998</v>
      </c>
      <c r="L221" s="143"/>
      <c r="M221" s="147"/>
      <c r="T221" s="148"/>
      <c r="AT221" s="144" t="s">
        <v>131</v>
      </c>
      <c r="AU221" s="144" t="s">
        <v>78</v>
      </c>
      <c r="AV221" s="12" t="s">
        <v>78</v>
      </c>
      <c r="AW221" s="12" t="s">
        <v>25</v>
      </c>
      <c r="AX221" s="12" t="s">
        <v>68</v>
      </c>
      <c r="AY221" s="144" t="s">
        <v>119</v>
      </c>
    </row>
    <row r="222" spans="2:65" s="12" customFormat="1">
      <c r="B222" s="143"/>
      <c r="D222" s="138" t="s">
        <v>131</v>
      </c>
      <c r="E222" s="144" t="s">
        <v>1</v>
      </c>
      <c r="F222" s="145" t="s">
        <v>260</v>
      </c>
      <c r="H222" s="146">
        <v>6</v>
      </c>
      <c r="L222" s="143"/>
      <c r="M222" s="147"/>
      <c r="T222" s="148"/>
      <c r="AT222" s="144" t="s">
        <v>131</v>
      </c>
      <c r="AU222" s="144" t="s">
        <v>78</v>
      </c>
      <c r="AV222" s="12" t="s">
        <v>78</v>
      </c>
      <c r="AW222" s="12" t="s">
        <v>25</v>
      </c>
      <c r="AX222" s="12" t="s">
        <v>68</v>
      </c>
      <c r="AY222" s="144" t="s">
        <v>119</v>
      </c>
    </row>
    <row r="223" spans="2:65" s="12" customFormat="1">
      <c r="B223" s="143"/>
      <c r="D223" s="138" t="s">
        <v>131</v>
      </c>
      <c r="E223" s="144" t="s">
        <v>1</v>
      </c>
      <c r="F223" s="145" t="s">
        <v>261</v>
      </c>
      <c r="H223" s="146">
        <v>-10.839</v>
      </c>
      <c r="L223" s="143"/>
      <c r="M223" s="147"/>
      <c r="T223" s="148"/>
      <c r="AT223" s="144" t="s">
        <v>131</v>
      </c>
      <c r="AU223" s="144" t="s">
        <v>78</v>
      </c>
      <c r="AV223" s="12" t="s">
        <v>78</v>
      </c>
      <c r="AW223" s="12" t="s">
        <v>25</v>
      </c>
      <c r="AX223" s="12" t="s">
        <v>68</v>
      </c>
      <c r="AY223" s="144" t="s">
        <v>119</v>
      </c>
    </row>
    <row r="224" spans="2:65" s="12" customFormat="1">
      <c r="B224" s="143"/>
      <c r="D224" s="138" t="s">
        <v>131</v>
      </c>
      <c r="E224" s="144" t="s">
        <v>1</v>
      </c>
      <c r="F224" s="145" t="s">
        <v>262</v>
      </c>
      <c r="H224" s="146">
        <v>-0.314</v>
      </c>
      <c r="L224" s="143"/>
      <c r="M224" s="147"/>
      <c r="T224" s="148"/>
      <c r="AT224" s="144" t="s">
        <v>131</v>
      </c>
      <c r="AU224" s="144" t="s">
        <v>78</v>
      </c>
      <c r="AV224" s="12" t="s">
        <v>78</v>
      </c>
      <c r="AW224" s="12" t="s">
        <v>25</v>
      </c>
      <c r="AX224" s="12" t="s">
        <v>68</v>
      </c>
      <c r="AY224" s="144" t="s">
        <v>119</v>
      </c>
    </row>
    <row r="225" spans="2:65" s="13" customFormat="1">
      <c r="B225" s="149"/>
      <c r="D225" s="138" t="s">
        <v>131</v>
      </c>
      <c r="E225" s="150" t="s">
        <v>1</v>
      </c>
      <c r="F225" s="151" t="s">
        <v>168</v>
      </c>
      <c r="H225" s="152">
        <v>79.421000000000006</v>
      </c>
      <c r="L225" s="149"/>
      <c r="M225" s="153"/>
      <c r="T225" s="154"/>
      <c r="AT225" s="150" t="s">
        <v>131</v>
      </c>
      <c r="AU225" s="150" t="s">
        <v>78</v>
      </c>
      <c r="AV225" s="13" t="s">
        <v>125</v>
      </c>
      <c r="AW225" s="13" t="s">
        <v>25</v>
      </c>
      <c r="AX225" s="13" t="s">
        <v>76</v>
      </c>
      <c r="AY225" s="150" t="s">
        <v>119</v>
      </c>
    </row>
    <row r="226" spans="2:65" s="1" customFormat="1" ht="16.5" customHeight="1">
      <c r="B226" s="124"/>
      <c r="C226" s="155" t="s">
        <v>263</v>
      </c>
      <c r="D226" s="155" t="s">
        <v>264</v>
      </c>
      <c r="E226" s="156" t="s">
        <v>265</v>
      </c>
      <c r="F226" s="157" t="s">
        <v>266</v>
      </c>
      <c r="G226" s="158" t="s">
        <v>233</v>
      </c>
      <c r="H226" s="159">
        <v>158.84200000000001</v>
      </c>
      <c r="I226" s="160"/>
      <c r="J226" s="160">
        <f>ROUND(I226*H226,2)</f>
        <v>0</v>
      </c>
      <c r="K226" s="161"/>
      <c r="L226" s="162"/>
      <c r="M226" s="163" t="s">
        <v>1</v>
      </c>
      <c r="N226" s="164" t="s">
        <v>33</v>
      </c>
      <c r="O226" s="134">
        <v>0</v>
      </c>
      <c r="P226" s="134">
        <f>O226*H226</f>
        <v>0</v>
      </c>
      <c r="Q226" s="134">
        <v>1</v>
      </c>
      <c r="R226" s="134">
        <f>Q226*H226</f>
        <v>158.84200000000001</v>
      </c>
      <c r="S226" s="134">
        <v>0</v>
      </c>
      <c r="T226" s="135">
        <f>S226*H226</f>
        <v>0</v>
      </c>
      <c r="AR226" s="136" t="s">
        <v>177</v>
      </c>
      <c r="AT226" s="136" t="s">
        <v>264</v>
      </c>
      <c r="AU226" s="136" t="s">
        <v>78</v>
      </c>
      <c r="AY226" s="15" t="s">
        <v>119</v>
      </c>
      <c r="BE226" s="137">
        <f>IF(N226="základní",J226,0)</f>
        <v>0</v>
      </c>
      <c r="BF226" s="137">
        <f>IF(N226="snížená",J226,0)</f>
        <v>0</v>
      </c>
      <c r="BG226" s="137">
        <f>IF(N226="zákl. přenesená",J226,0)</f>
        <v>0</v>
      </c>
      <c r="BH226" s="137">
        <f>IF(N226="sníž. přenesená",J226,0)</f>
        <v>0</v>
      </c>
      <c r="BI226" s="137">
        <f>IF(N226="nulová",J226,0)</f>
        <v>0</v>
      </c>
      <c r="BJ226" s="15" t="s">
        <v>76</v>
      </c>
      <c r="BK226" s="137">
        <f>ROUND(I226*H226,2)</f>
        <v>0</v>
      </c>
      <c r="BL226" s="15" t="s">
        <v>125</v>
      </c>
      <c r="BM226" s="136" t="s">
        <v>267</v>
      </c>
    </row>
    <row r="227" spans="2:65" s="1" customFormat="1">
      <c r="B227" s="27"/>
      <c r="D227" s="138" t="s">
        <v>127</v>
      </c>
      <c r="F227" s="139" t="s">
        <v>266</v>
      </c>
      <c r="L227" s="27"/>
      <c r="M227" s="140"/>
      <c r="T227" s="51"/>
      <c r="AT227" s="15" t="s">
        <v>127</v>
      </c>
      <c r="AU227" s="15" t="s">
        <v>78</v>
      </c>
    </row>
    <row r="228" spans="2:65" s="12" customFormat="1">
      <c r="B228" s="143"/>
      <c r="D228" s="138" t="s">
        <v>131</v>
      </c>
      <c r="E228" s="144" t="s">
        <v>1</v>
      </c>
      <c r="F228" s="145" t="s">
        <v>268</v>
      </c>
      <c r="H228" s="146">
        <v>158.84200000000001</v>
      </c>
      <c r="L228" s="143"/>
      <c r="M228" s="147"/>
      <c r="T228" s="148"/>
      <c r="AT228" s="144" t="s">
        <v>131</v>
      </c>
      <c r="AU228" s="144" t="s">
        <v>78</v>
      </c>
      <c r="AV228" s="12" t="s">
        <v>78</v>
      </c>
      <c r="AW228" s="12" t="s">
        <v>25</v>
      </c>
      <c r="AX228" s="12" t="s">
        <v>76</v>
      </c>
      <c r="AY228" s="144" t="s">
        <v>119</v>
      </c>
    </row>
    <row r="229" spans="2:65" s="1" customFormat="1" ht="33" customHeight="1">
      <c r="B229" s="124"/>
      <c r="C229" s="125" t="s">
        <v>7</v>
      </c>
      <c r="D229" s="125" t="s">
        <v>121</v>
      </c>
      <c r="E229" s="126" t="s">
        <v>269</v>
      </c>
      <c r="F229" s="127" t="s">
        <v>270</v>
      </c>
      <c r="G229" s="128" t="s">
        <v>124</v>
      </c>
      <c r="H229" s="129">
        <v>249.5</v>
      </c>
      <c r="I229" s="130"/>
      <c r="J229" s="130">
        <f>ROUND(I229*H229,2)</f>
        <v>0</v>
      </c>
      <c r="K229" s="131"/>
      <c r="L229" s="27"/>
      <c r="M229" s="132" t="s">
        <v>1</v>
      </c>
      <c r="N229" s="133" t="s">
        <v>33</v>
      </c>
      <c r="O229" s="134">
        <v>4.3999999999999997E-2</v>
      </c>
      <c r="P229" s="134">
        <f>O229*H229</f>
        <v>10.978</v>
      </c>
      <c r="Q229" s="134">
        <v>0</v>
      </c>
      <c r="R229" s="134">
        <f>Q229*H229</f>
        <v>0</v>
      </c>
      <c r="S229" s="134">
        <v>0</v>
      </c>
      <c r="T229" s="135">
        <f>S229*H229</f>
        <v>0</v>
      </c>
      <c r="AR229" s="136" t="s">
        <v>125</v>
      </c>
      <c r="AT229" s="136" t="s">
        <v>121</v>
      </c>
      <c r="AU229" s="136" t="s">
        <v>78</v>
      </c>
      <c r="AY229" s="15" t="s">
        <v>119</v>
      </c>
      <c r="BE229" s="137">
        <f>IF(N229="základní",J229,0)</f>
        <v>0</v>
      </c>
      <c r="BF229" s="137">
        <f>IF(N229="snížená",J229,0)</f>
        <v>0</v>
      </c>
      <c r="BG229" s="137">
        <f>IF(N229="zákl. přenesená",J229,0)</f>
        <v>0</v>
      </c>
      <c r="BH229" s="137">
        <f>IF(N229="sníž. přenesená",J229,0)</f>
        <v>0</v>
      </c>
      <c r="BI229" s="137">
        <f>IF(N229="nulová",J229,0)</f>
        <v>0</v>
      </c>
      <c r="BJ229" s="15" t="s">
        <v>76</v>
      </c>
      <c r="BK229" s="137">
        <f>ROUND(I229*H229,2)</f>
        <v>0</v>
      </c>
      <c r="BL229" s="15" t="s">
        <v>125</v>
      </c>
      <c r="BM229" s="136" t="s">
        <v>271</v>
      </c>
    </row>
    <row r="230" spans="2:65" s="1" customFormat="1" ht="29.25">
      <c r="B230" s="27"/>
      <c r="D230" s="138" t="s">
        <v>127</v>
      </c>
      <c r="F230" s="139" t="s">
        <v>272</v>
      </c>
      <c r="L230" s="27"/>
      <c r="M230" s="140"/>
      <c r="T230" s="51"/>
      <c r="AT230" s="15" t="s">
        <v>127</v>
      </c>
      <c r="AU230" s="15" t="s">
        <v>78</v>
      </c>
    </row>
    <row r="231" spans="2:65" s="1" customFormat="1">
      <c r="B231" s="27"/>
      <c r="D231" s="141" t="s">
        <v>129</v>
      </c>
      <c r="F231" s="142" t="s">
        <v>273</v>
      </c>
      <c r="L231" s="27"/>
      <c r="M231" s="140"/>
      <c r="T231" s="51"/>
      <c r="AT231" s="15" t="s">
        <v>129</v>
      </c>
      <c r="AU231" s="15" t="s">
        <v>78</v>
      </c>
    </row>
    <row r="232" spans="2:65" s="12" customFormat="1">
      <c r="B232" s="143"/>
      <c r="D232" s="138" t="s">
        <v>131</v>
      </c>
      <c r="E232" s="144" t="s">
        <v>1</v>
      </c>
      <c r="F232" s="145" t="s">
        <v>158</v>
      </c>
      <c r="H232" s="146">
        <v>249.5</v>
      </c>
      <c r="L232" s="143"/>
      <c r="M232" s="147"/>
      <c r="T232" s="148"/>
      <c r="AT232" s="144" t="s">
        <v>131</v>
      </c>
      <c r="AU232" s="144" t="s">
        <v>78</v>
      </c>
      <c r="AV232" s="12" t="s">
        <v>78</v>
      </c>
      <c r="AW232" s="12" t="s">
        <v>25</v>
      </c>
      <c r="AX232" s="12" t="s">
        <v>76</v>
      </c>
      <c r="AY232" s="144" t="s">
        <v>119</v>
      </c>
    </row>
    <row r="233" spans="2:65" s="1" customFormat="1" ht="24.2" customHeight="1">
      <c r="B233" s="124"/>
      <c r="C233" s="125" t="s">
        <v>274</v>
      </c>
      <c r="D233" s="125" t="s">
        <v>121</v>
      </c>
      <c r="E233" s="126" t="s">
        <v>275</v>
      </c>
      <c r="F233" s="127" t="s">
        <v>276</v>
      </c>
      <c r="G233" s="128" t="s">
        <v>124</v>
      </c>
      <c r="H233" s="129">
        <v>249.5</v>
      </c>
      <c r="I233" s="130"/>
      <c r="J233" s="130">
        <f>ROUND(I233*H233,2)</f>
        <v>0</v>
      </c>
      <c r="K233" s="131"/>
      <c r="L233" s="27"/>
      <c r="M233" s="132" t="s">
        <v>1</v>
      </c>
      <c r="N233" s="133" t="s">
        <v>33</v>
      </c>
      <c r="O233" s="134">
        <v>5.8000000000000003E-2</v>
      </c>
      <c r="P233" s="134">
        <f>O233*H233</f>
        <v>14.471</v>
      </c>
      <c r="Q233" s="134">
        <v>0</v>
      </c>
      <c r="R233" s="134">
        <f>Q233*H233</f>
        <v>0</v>
      </c>
      <c r="S233" s="134">
        <v>0</v>
      </c>
      <c r="T233" s="135">
        <f>S233*H233</f>
        <v>0</v>
      </c>
      <c r="AR233" s="136" t="s">
        <v>125</v>
      </c>
      <c r="AT233" s="136" t="s">
        <v>121</v>
      </c>
      <c r="AU233" s="136" t="s">
        <v>78</v>
      </c>
      <c r="AY233" s="15" t="s">
        <v>119</v>
      </c>
      <c r="BE233" s="137">
        <f>IF(N233="základní",J233,0)</f>
        <v>0</v>
      </c>
      <c r="BF233" s="137">
        <f>IF(N233="snížená",J233,0)</f>
        <v>0</v>
      </c>
      <c r="BG233" s="137">
        <f>IF(N233="zákl. přenesená",J233,0)</f>
        <v>0</v>
      </c>
      <c r="BH233" s="137">
        <f>IF(N233="sníž. přenesená",J233,0)</f>
        <v>0</v>
      </c>
      <c r="BI233" s="137">
        <f>IF(N233="nulová",J233,0)</f>
        <v>0</v>
      </c>
      <c r="BJ233" s="15" t="s">
        <v>76</v>
      </c>
      <c r="BK233" s="137">
        <f>ROUND(I233*H233,2)</f>
        <v>0</v>
      </c>
      <c r="BL233" s="15" t="s">
        <v>125</v>
      </c>
      <c r="BM233" s="136" t="s">
        <v>277</v>
      </c>
    </row>
    <row r="234" spans="2:65" s="1" customFormat="1" ht="19.5">
      <c r="B234" s="27"/>
      <c r="D234" s="138" t="s">
        <v>127</v>
      </c>
      <c r="F234" s="139" t="s">
        <v>278</v>
      </c>
      <c r="L234" s="27"/>
      <c r="M234" s="140"/>
      <c r="T234" s="51"/>
      <c r="AT234" s="15" t="s">
        <v>127</v>
      </c>
      <c r="AU234" s="15" t="s">
        <v>78</v>
      </c>
    </row>
    <row r="235" spans="2:65" s="1" customFormat="1">
      <c r="B235" s="27"/>
      <c r="D235" s="141" t="s">
        <v>129</v>
      </c>
      <c r="F235" s="142" t="s">
        <v>279</v>
      </c>
      <c r="L235" s="27"/>
      <c r="M235" s="140"/>
      <c r="T235" s="51"/>
      <c r="AT235" s="15" t="s">
        <v>129</v>
      </c>
      <c r="AU235" s="15" t="s">
        <v>78</v>
      </c>
    </row>
    <row r="236" spans="2:65" s="12" customFormat="1">
      <c r="B236" s="143"/>
      <c r="D236" s="138" t="s">
        <v>131</v>
      </c>
      <c r="E236" s="144" t="s">
        <v>1</v>
      </c>
      <c r="F236" s="145" t="s">
        <v>158</v>
      </c>
      <c r="H236" s="146">
        <v>249.5</v>
      </c>
      <c r="L236" s="143"/>
      <c r="M236" s="147"/>
      <c r="T236" s="148"/>
      <c r="AT236" s="144" t="s">
        <v>131</v>
      </c>
      <c r="AU236" s="144" t="s">
        <v>78</v>
      </c>
      <c r="AV236" s="12" t="s">
        <v>78</v>
      </c>
      <c r="AW236" s="12" t="s">
        <v>25</v>
      </c>
      <c r="AX236" s="12" t="s">
        <v>76</v>
      </c>
      <c r="AY236" s="144" t="s">
        <v>119</v>
      </c>
    </row>
    <row r="237" spans="2:65" s="1" customFormat="1" ht="16.5" customHeight="1">
      <c r="B237" s="124"/>
      <c r="C237" s="155" t="s">
        <v>280</v>
      </c>
      <c r="D237" s="155" t="s">
        <v>264</v>
      </c>
      <c r="E237" s="156" t="s">
        <v>281</v>
      </c>
      <c r="F237" s="157" t="s">
        <v>282</v>
      </c>
      <c r="G237" s="158" t="s">
        <v>283</v>
      </c>
      <c r="H237" s="159">
        <v>4.99</v>
      </c>
      <c r="I237" s="160"/>
      <c r="J237" s="160">
        <f>ROUND(I237*H237,2)</f>
        <v>0</v>
      </c>
      <c r="K237" s="161"/>
      <c r="L237" s="162"/>
      <c r="M237" s="163" t="s">
        <v>1</v>
      </c>
      <c r="N237" s="164" t="s">
        <v>33</v>
      </c>
      <c r="O237" s="134">
        <v>0</v>
      </c>
      <c r="P237" s="134">
        <f>O237*H237</f>
        <v>0</v>
      </c>
      <c r="Q237" s="134">
        <v>1E-3</v>
      </c>
      <c r="R237" s="134">
        <f>Q237*H237</f>
        <v>4.9900000000000005E-3</v>
      </c>
      <c r="S237" s="134">
        <v>0</v>
      </c>
      <c r="T237" s="135">
        <f>S237*H237</f>
        <v>0</v>
      </c>
      <c r="AR237" s="136" t="s">
        <v>177</v>
      </c>
      <c r="AT237" s="136" t="s">
        <v>264</v>
      </c>
      <c r="AU237" s="136" t="s">
        <v>78</v>
      </c>
      <c r="AY237" s="15" t="s">
        <v>119</v>
      </c>
      <c r="BE237" s="137">
        <f>IF(N237="základní",J237,0)</f>
        <v>0</v>
      </c>
      <c r="BF237" s="137">
        <f>IF(N237="snížená",J237,0)</f>
        <v>0</v>
      </c>
      <c r="BG237" s="137">
        <f>IF(N237="zákl. přenesená",J237,0)</f>
        <v>0</v>
      </c>
      <c r="BH237" s="137">
        <f>IF(N237="sníž. přenesená",J237,0)</f>
        <v>0</v>
      </c>
      <c r="BI237" s="137">
        <f>IF(N237="nulová",J237,0)</f>
        <v>0</v>
      </c>
      <c r="BJ237" s="15" t="s">
        <v>76</v>
      </c>
      <c r="BK237" s="137">
        <f>ROUND(I237*H237,2)</f>
        <v>0</v>
      </c>
      <c r="BL237" s="15" t="s">
        <v>125</v>
      </c>
      <c r="BM237" s="136" t="s">
        <v>284</v>
      </c>
    </row>
    <row r="238" spans="2:65" s="1" customFormat="1">
      <c r="B238" s="27"/>
      <c r="D238" s="138" t="s">
        <v>127</v>
      </c>
      <c r="F238" s="139" t="s">
        <v>282</v>
      </c>
      <c r="L238" s="27"/>
      <c r="M238" s="140"/>
      <c r="T238" s="51"/>
      <c r="AT238" s="15" t="s">
        <v>127</v>
      </c>
      <c r="AU238" s="15" t="s">
        <v>78</v>
      </c>
    </row>
    <row r="239" spans="2:65" s="12" customFormat="1">
      <c r="B239" s="143"/>
      <c r="D239" s="138" t="s">
        <v>131</v>
      </c>
      <c r="F239" s="145" t="s">
        <v>285</v>
      </c>
      <c r="H239" s="146">
        <v>4.99</v>
      </c>
      <c r="L239" s="143"/>
      <c r="M239" s="147"/>
      <c r="T239" s="148"/>
      <c r="AT239" s="144" t="s">
        <v>131</v>
      </c>
      <c r="AU239" s="144" t="s">
        <v>78</v>
      </c>
      <c r="AV239" s="12" t="s">
        <v>78</v>
      </c>
      <c r="AW239" s="12" t="s">
        <v>3</v>
      </c>
      <c r="AX239" s="12" t="s">
        <v>76</v>
      </c>
      <c r="AY239" s="144" t="s">
        <v>119</v>
      </c>
    </row>
    <row r="240" spans="2:65" s="11" customFormat="1" ht="22.9" customHeight="1">
      <c r="B240" s="113"/>
      <c r="D240" s="114" t="s">
        <v>67</v>
      </c>
      <c r="E240" s="122" t="s">
        <v>138</v>
      </c>
      <c r="F240" s="122" t="s">
        <v>286</v>
      </c>
      <c r="J240" s="123">
        <f>BK240</f>
        <v>0</v>
      </c>
      <c r="L240" s="113"/>
      <c r="M240" s="117"/>
      <c r="P240" s="118">
        <f>SUM(P241:P252)</f>
        <v>14.830200000000001</v>
      </c>
      <c r="R240" s="118">
        <f>SUM(R241:R252)</f>
        <v>0</v>
      </c>
      <c r="T240" s="119">
        <f>SUM(T241:T252)</f>
        <v>0</v>
      </c>
      <c r="AR240" s="114" t="s">
        <v>76</v>
      </c>
      <c r="AT240" s="120" t="s">
        <v>67</v>
      </c>
      <c r="AU240" s="120" t="s">
        <v>76</v>
      </c>
      <c r="AY240" s="114" t="s">
        <v>119</v>
      </c>
      <c r="BK240" s="121">
        <f>SUM(BK241:BK252)</f>
        <v>0</v>
      </c>
    </row>
    <row r="241" spans="2:65" s="1" customFormat="1" ht="16.5" customHeight="1">
      <c r="B241" s="124"/>
      <c r="C241" s="125" t="s">
        <v>287</v>
      </c>
      <c r="D241" s="125" t="s">
        <v>121</v>
      </c>
      <c r="E241" s="126" t="s">
        <v>288</v>
      </c>
      <c r="F241" s="127" t="s">
        <v>289</v>
      </c>
      <c r="G241" s="128" t="s">
        <v>141</v>
      </c>
      <c r="H241" s="129">
        <v>96.3</v>
      </c>
      <c r="I241" s="130"/>
      <c r="J241" s="130">
        <f>ROUND(I241*H241,2)</f>
        <v>0</v>
      </c>
      <c r="K241" s="131"/>
      <c r="L241" s="27"/>
      <c r="M241" s="132" t="s">
        <v>1</v>
      </c>
      <c r="N241" s="133" t="s">
        <v>33</v>
      </c>
      <c r="O241" s="134">
        <v>6.9000000000000006E-2</v>
      </c>
      <c r="P241" s="134">
        <f>O241*H241</f>
        <v>6.6447000000000003</v>
      </c>
      <c r="Q241" s="134">
        <v>0</v>
      </c>
      <c r="R241" s="134">
        <f>Q241*H241</f>
        <v>0</v>
      </c>
      <c r="S241" s="134">
        <v>0</v>
      </c>
      <c r="T241" s="135">
        <f>S241*H241</f>
        <v>0</v>
      </c>
      <c r="AR241" s="136" t="s">
        <v>125</v>
      </c>
      <c r="AT241" s="136" t="s">
        <v>121</v>
      </c>
      <c r="AU241" s="136" t="s">
        <v>78</v>
      </c>
      <c r="AY241" s="15" t="s">
        <v>119</v>
      </c>
      <c r="BE241" s="137">
        <f>IF(N241="základní",J241,0)</f>
        <v>0</v>
      </c>
      <c r="BF241" s="137">
        <f>IF(N241="snížená",J241,0)</f>
        <v>0</v>
      </c>
      <c r="BG241" s="137">
        <f>IF(N241="zákl. přenesená",J241,0)</f>
        <v>0</v>
      </c>
      <c r="BH241" s="137">
        <f>IF(N241="sníž. přenesená",J241,0)</f>
        <v>0</v>
      </c>
      <c r="BI241" s="137">
        <f>IF(N241="nulová",J241,0)</f>
        <v>0</v>
      </c>
      <c r="BJ241" s="15" t="s">
        <v>76</v>
      </c>
      <c r="BK241" s="137">
        <f>ROUND(I241*H241,2)</f>
        <v>0</v>
      </c>
      <c r="BL241" s="15" t="s">
        <v>125</v>
      </c>
      <c r="BM241" s="136" t="s">
        <v>290</v>
      </c>
    </row>
    <row r="242" spans="2:65" s="1" customFormat="1">
      <c r="B242" s="27"/>
      <c r="D242" s="138" t="s">
        <v>127</v>
      </c>
      <c r="F242" s="139" t="s">
        <v>291</v>
      </c>
      <c r="L242" s="27"/>
      <c r="M242" s="140"/>
      <c r="T242" s="51"/>
      <c r="AT242" s="15" t="s">
        <v>127</v>
      </c>
      <c r="AU242" s="15" t="s">
        <v>78</v>
      </c>
    </row>
    <row r="243" spans="2:65" s="1" customFormat="1">
      <c r="B243" s="27"/>
      <c r="D243" s="141" t="s">
        <v>129</v>
      </c>
      <c r="F243" s="142" t="s">
        <v>292</v>
      </c>
      <c r="L243" s="27"/>
      <c r="M243" s="140"/>
      <c r="T243" s="51"/>
      <c r="AT243" s="15" t="s">
        <v>129</v>
      </c>
      <c r="AU243" s="15" t="s">
        <v>78</v>
      </c>
    </row>
    <row r="244" spans="2:65" s="12" customFormat="1">
      <c r="B244" s="143"/>
      <c r="D244" s="138" t="s">
        <v>131</v>
      </c>
      <c r="E244" s="144" t="s">
        <v>1</v>
      </c>
      <c r="F244" s="145" t="s">
        <v>293</v>
      </c>
      <c r="H244" s="146">
        <v>86.3</v>
      </c>
      <c r="L244" s="143"/>
      <c r="M244" s="147"/>
      <c r="T244" s="148"/>
      <c r="AT244" s="144" t="s">
        <v>131</v>
      </c>
      <c r="AU244" s="144" t="s">
        <v>78</v>
      </c>
      <c r="AV244" s="12" t="s">
        <v>78</v>
      </c>
      <c r="AW244" s="12" t="s">
        <v>25</v>
      </c>
      <c r="AX244" s="12" t="s">
        <v>68</v>
      </c>
      <c r="AY244" s="144" t="s">
        <v>119</v>
      </c>
    </row>
    <row r="245" spans="2:65" s="12" customFormat="1">
      <c r="B245" s="143"/>
      <c r="D245" s="138" t="s">
        <v>131</v>
      </c>
      <c r="E245" s="144" t="s">
        <v>1</v>
      </c>
      <c r="F245" s="145" t="s">
        <v>294</v>
      </c>
      <c r="H245" s="146">
        <v>10</v>
      </c>
      <c r="L245" s="143"/>
      <c r="M245" s="147"/>
      <c r="T245" s="148"/>
      <c r="AT245" s="144" t="s">
        <v>131</v>
      </c>
      <c r="AU245" s="144" t="s">
        <v>78</v>
      </c>
      <c r="AV245" s="12" t="s">
        <v>78</v>
      </c>
      <c r="AW245" s="12" t="s">
        <v>25</v>
      </c>
      <c r="AX245" s="12" t="s">
        <v>68</v>
      </c>
      <c r="AY245" s="144" t="s">
        <v>119</v>
      </c>
    </row>
    <row r="246" spans="2:65" s="13" customFormat="1">
      <c r="B246" s="149"/>
      <c r="D246" s="138" t="s">
        <v>131</v>
      </c>
      <c r="E246" s="150" t="s">
        <v>1</v>
      </c>
      <c r="F246" s="151" t="s">
        <v>168</v>
      </c>
      <c r="H246" s="152">
        <v>96.3</v>
      </c>
      <c r="L246" s="149"/>
      <c r="M246" s="153"/>
      <c r="T246" s="154"/>
      <c r="AT246" s="150" t="s">
        <v>131</v>
      </c>
      <c r="AU246" s="150" t="s">
        <v>78</v>
      </c>
      <c r="AV246" s="13" t="s">
        <v>125</v>
      </c>
      <c r="AW246" s="13" t="s">
        <v>25</v>
      </c>
      <c r="AX246" s="13" t="s">
        <v>76</v>
      </c>
      <c r="AY246" s="150" t="s">
        <v>119</v>
      </c>
    </row>
    <row r="247" spans="2:65" s="1" customFormat="1" ht="21.75" customHeight="1">
      <c r="B247" s="124"/>
      <c r="C247" s="125" t="s">
        <v>295</v>
      </c>
      <c r="D247" s="125" t="s">
        <v>121</v>
      </c>
      <c r="E247" s="126" t="s">
        <v>296</v>
      </c>
      <c r="F247" s="127" t="s">
        <v>297</v>
      </c>
      <c r="G247" s="128" t="s">
        <v>141</v>
      </c>
      <c r="H247" s="129">
        <v>96.3</v>
      </c>
      <c r="I247" s="130"/>
      <c r="J247" s="130">
        <f>ROUND(I247*H247,2)</f>
        <v>0</v>
      </c>
      <c r="K247" s="131"/>
      <c r="L247" s="27"/>
      <c r="M247" s="132" t="s">
        <v>1</v>
      </c>
      <c r="N247" s="133" t="s">
        <v>33</v>
      </c>
      <c r="O247" s="134">
        <v>8.5000000000000006E-2</v>
      </c>
      <c r="P247" s="134">
        <f>O247*H247</f>
        <v>8.1855000000000011</v>
      </c>
      <c r="Q247" s="134">
        <v>0</v>
      </c>
      <c r="R247" s="134">
        <f>Q247*H247</f>
        <v>0</v>
      </c>
      <c r="S247" s="134">
        <v>0</v>
      </c>
      <c r="T247" s="135">
        <f>S247*H247</f>
        <v>0</v>
      </c>
      <c r="AR247" s="136" t="s">
        <v>125</v>
      </c>
      <c r="AT247" s="136" t="s">
        <v>121</v>
      </c>
      <c r="AU247" s="136" t="s">
        <v>78</v>
      </c>
      <c r="AY247" s="15" t="s">
        <v>119</v>
      </c>
      <c r="BE247" s="137">
        <f>IF(N247="základní",J247,0)</f>
        <v>0</v>
      </c>
      <c r="BF247" s="137">
        <f>IF(N247="snížená",J247,0)</f>
        <v>0</v>
      </c>
      <c r="BG247" s="137">
        <f>IF(N247="zákl. přenesená",J247,0)</f>
        <v>0</v>
      </c>
      <c r="BH247" s="137">
        <f>IF(N247="sníž. přenesená",J247,0)</f>
        <v>0</v>
      </c>
      <c r="BI247" s="137">
        <f>IF(N247="nulová",J247,0)</f>
        <v>0</v>
      </c>
      <c r="BJ247" s="15" t="s">
        <v>76</v>
      </c>
      <c r="BK247" s="137">
        <f>ROUND(I247*H247,2)</f>
        <v>0</v>
      </c>
      <c r="BL247" s="15" t="s">
        <v>125</v>
      </c>
      <c r="BM247" s="136" t="s">
        <v>298</v>
      </c>
    </row>
    <row r="248" spans="2:65" s="1" customFormat="1">
      <c r="B248" s="27"/>
      <c r="D248" s="138" t="s">
        <v>127</v>
      </c>
      <c r="F248" s="139" t="s">
        <v>299</v>
      </c>
      <c r="L248" s="27"/>
      <c r="M248" s="140"/>
      <c r="T248" s="51"/>
      <c r="AT248" s="15" t="s">
        <v>127</v>
      </c>
      <c r="AU248" s="15" t="s">
        <v>78</v>
      </c>
    </row>
    <row r="249" spans="2:65" s="1" customFormat="1">
      <c r="B249" s="27"/>
      <c r="D249" s="141" t="s">
        <v>129</v>
      </c>
      <c r="F249" s="142" t="s">
        <v>300</v>
      </c>
      <c r="L249" s="27"/>
      <c r="M249" s="140"/>
      <c r="T249" s="51"/>
      <c r="AT249" s="15" t="s">
        <v>129</v>
      </c>
      <c r="AU249" s="15" t="s">
        <v>78</v>
      </c>
    </row>
    <row r="250" spans="2:65" s="12" customFormat="1">
      <c r="B250" s="143"/>
      <c r="D250" s="138" t="s">
        <v>131</v>
      </c>
      <c r="E250" s="144" t="s">
        <v>1</v>
      </c>
      <c r="F250" s="145" t="s">
        <v>293</v>
      </c>
      <c r="H250" s="146">
        <v>86.3</v>
      </c>
      <c r="L250" s="143"/>
      <c r="M250" s="147"/>
      <c r="T250" s="148"/>
      <c r="AT250" s="144" t="s">
        <v>131</v>
      </c>
      <c r="AU250" s="144" t="s">
        <v>78</v>
      </c>
      <c r="AV250" s="12" t="s">
        <v>78</v>
      </c>
      <c r="AW250" s="12" t="s">
        <v>25</v>
      </c>
      <c r="AX250" s="12" t="s">
        <v>68</v>
      </c>
      <c r="AY250" s="144" t="s">
        <v>119</v>
      </c>
    </row>
    <row r="251" spans="2:65" s="12" customFormat="1">
      <c r="B251" s="143"/>
      <c r="D251" s="138" t="s">
        <v>131</v>
      </c>
      <c r="E251" s="144" t="s">
        <v>1</v>
      </c>
      <c r="F251" s="145" t="s">
        <v>294</v>
      </c>
      <c r="H251" s="146">
        <v>10</v>
      </c>
      <c r="L251" s="143"/>
      <c r="M251" s="147"/>
      <c r="T251" s="148"/>
      <c r="AT251" s="144" t="s">
        <v>131</v>
      </c>
      <c r="AU251" s="144" t="s">
        <v>78</v>
      </c>
      <c r="AV251" s="12" t="s">
        <v>78</v>
      </c>
      <c r="AW251" s="12" t="s">
        <v>25</v>
      </c>
      <c r="AX251" s="12" t="s">
        <v>68</v>
      </c>
      <c r="AY251" s="144" t="s">
        <v>119</v>
      </c>
    </row>
    <row r="252" spans="2:65" s="13" customFormat="1">
      <c r="B252" s="149"/>
      <c r="D252" s="138" t="s">
        <v>131</v>
      </c>
      <c r="E252" s="150" t="s">
        <v>1</v>
      </c>
      <c r="F252" s="151" t="s">
        <v>168</v>
      </c>
      <c r="H252" s="152">
        <v>96.3</v>
      </c>
      <c r="L252" s="149"/>
      <c r="M252" s="153"/>
      <c r="T252" s="154"/>
      <c r="AT252" s="150" t="s">
        <v>131</v>
      </c>
      <c r="AU252" s="150" t="s">
        <v>78</v>
      </c>
      <c r="AV252" s="13" t="s">
        <v>125</v>
      </c>
      <c r="AW252" s="13" t="s">
        <v>25</v>
      </c>
      <c r="AX252" s="13" t="s">
        <v>76</v>
      </c>
      <c r="AY252" s="150" t="s">
        <v>119</v>
      </c>
    </row>
    <row r="253" spans="2:65" s="11" customFormat="1" ht="22.9" customHeight="1">
      <c r="B253" s="113"/>
      <c r="D253" s="114" t="s">
        <v>67</v>
      </c>
      <c r="E253" s="122" t="s">
        <v>125</v>
      </c>
      <c r="F253" s="122" t="s">
        <v>301</v>
      </c>
      <c r="J253" s="123">
        <f>BK253</f>
        <v>0</v>
      </c>
      <c r="L253" s="113"/>
      <c r="M253" s="117"/>
      <c r="P253" s="118">
        <f>SUM(P254:P269)</f>
        <v>29.961550000000003</v>
      </c>
      <c r="R253" s="118">
        <f>SUM(R254:R269)</f>
        <v>27.759726820000001</v>
      </c>
      <c r="T253" s="119">
        <f>SUM(T254:T269)</f>
        <v>0</v>
      </c>
      <c r="AR253" s="114" t="s">
        <v>76</v>
      </c>
      <c r="AT253" s="120" t="s">
        <v>67</v>
      </c>
      <c r="AU253" s="120" t="s">
        <v>76</v>
      </c>
      <c r="AY253" s="114" t="s">
        <v>119</v>
      </c>
      <c r="BK253" s="121">
        <f>SUM(BK254:BK269)</f>
        <v>0</v>
      </c>
    </row>
    <row r="254" spans="2:65" s="1" customFormat="1" ht="24.2" customHeight="1">
      <c r="B254" s="124"/>
      <c r="C254" s="125" t="s">
        <v>302</v>
      </c>
      <c r="D254" s="125" t="s">
        <v>121</v>
      </c>
      <c r="E254" s="126" t="s">
        <v>303</v>
      </c>
      <c r="F254" s="127" t="s">
        <v>304</v>
      </c>
      <c r="G254" s="128" t="s">
        <v>162</v>
      </c>
      <c r="H254" s="129">
        <v>13.282</v>
      </c>
      <c r="I254" s="130"/>
      <c r="J254" s="130">
        <f>ROUND(I254*H254,2)</f>
        <v>0</v>
      </c>
      <c r="K254" s="131"/>
      <c r="L254" s="27"/>
      <c r="M254" s="132" t="s">
        <v>1</v>
      </c>
      <c r="N254" s="133" t="s">
        <v>33</v>
      </c>
      <c r="O254" s="134">
        <v>1.6950000000000001</v>
      </c>
      <c r="P254" s="134">
        <f>O254*H254</f>
        <v>22.512990000000002</v>
      </c>
      <c r="Q254" s="134">
        <v>1.8907700000000001</v>
      </c>
      <c r="R254" s="134">
        <f>Q254*H254</f>
        <v>25.11320714</v>
      </c>
      <c r="S254" s="134">
        <v>0</v>
      </c>
      <c r="T254" s="135">
        <f>S254*H254</f>
        <v>0</v>
      </c>
      <c r="AR254" s="136" t="s">
        <v>125</v>
      </c>
      <c r="AT254" s="136" t="s">
        <v>121</v>
      </c>
      <c r="AU254" s="136" t="s">
        <v>78</v>
      </c>
      <c r="AY254" s="15" t="s">
        <v>119</v>
      </c>
      <c r="BE254" s="137">
        <f>IF(N254="základní",J254,0)</f>
        <v>0</v>
      </c>
      <c r="BF254" s="137">
        <f>IF(N254="snížená",J254,0)</f>
        <v>0</v>
      </c>
      <c r="BG254" s="137">
        <f>IF(N254="zákl. přenesená",J254,0)</f>
        <v>0</v>
      </c>
      <c r="BH254" s="137">
        <f>IF(N254="sníž. přenesená",J254,0)</f>
        <v>0</v>
      </c>
      <c r="BI254" s="137">
        <f>IF(N254="nulová",J254,0)</f>
        <v>0</v>
      </c>
      <c r="BJ254" s="15" t="s">
        <v>76</v>
      </c>
      <c r="BK254" s="137">
        <f>ROUND(I254*H254,2)</f>
        <v>0</v>
      </c>
      <c r="BL254" s="15" t="s">
        <v>125</v>
      </c>
      <c r="BM254" s="136" t="s">
        <v>305</v>
      </c>
    </row>
    <row r="255" spans="2:65" s="1" customFormat="1" ht="19.5">
      <c r="B255" s="27"/>
      <c r="D255" s="138" t="s">
        <v>127</v>
      </c>
      <c r="F255" s="139" t="s">
        <v>306</v>
      </c>
      <c r="L255" s="27"/>
      <c r="M255" s="140"/>
      <c r="T255" s="51"/>
      <c r="AT255" s="15" t="s">
        <v>127</v>
      </c>
      <c r="AU255" s="15" t="s">
        <v>78</v>
      </c>
    </row>
    <row r="256" spans="2:65" s="1" customFormat="1">
      <c r="B256" s="27"/>
      <c r="D256" s="141" t="s">
        <v>129</v>
      </c>
      <c r="F256" s="142" t="s">
        <v>307</v>
      </c>
      <c r="L256" s="27"/>
      <c r="M256" s="140"/>
      <c r="T256" s="51"/>
      <c r="AT256" s="15" t="s">
        <v>129</v>
      </c>
      <c r="AU256" s="15" t="s">
        <v>78</v>
      </c>
    </row>
    <row r="257" spans="2:65" s="12" customFormat="1">
      <c r="B257" s="143"/>
      <c r="D257" s="138" t="s">
        <v>131</v>
      </c>
      <c r="E257" s="144" t="s">
        <v>1</v>
      </c>
      <c r="F257" s="145" t="s">
        <v>308</v>
      </c>
      <c r="H257" s="146">
        <v>12.082000000000001</v>
      </c>
      <c r="L257" s="143"/>
      <c r="M257" s="147"/>
      <c r="T257" s="148"/>
      <c r="AT257" s="144" t="s">
        <v>131</v>
      </c>
      <c r="AU257" s="144" t="s">
        <v>78</v>
      </c>
      <c r="AV257" s="12" t="s">
        <v>78</v>
      </c>
      <c r="AW257" s="12" t="s">
        <v>25</v>
      </c>
      <c r="AX257" s="12" t="s">
        <v>68</v>
      </c>
      <c r="AY257" s="144" t="s">
        <v>119</v>
      </c>
    </row>
    <row r="258" spans="2:65" s="12" customFormat="1">
      <c r="B258" s="143"/>
      <c r="D258" s="138" t="s">
        <v>131</v>
      </c>
      <c r="E258" s="144" t="s">
        <v>1</v>
      </c>
      <c r="F258" s="145" t="s">
        <v>309</v>
      </c>
      <c r="H258" s="146">
        <v>1.2</v>
      </c>
      <c r="L258" s="143"/>
      <c r="M258" s="147"/>
      <c r="T258" s="148"/>
      <c r="AT258" s="144" t="s">
        <v>131</v>
      </c>
      <c r="AU258" s="144" t="s">
        <v>78</v>
      </c>
      <c r="AV258" s="12" t="s">
        <v>78</v>
      </c>
      <c r="AW258" s="12" t="s">
        <v>25</v>
      </c>
      <c r="AX258" s="12" t="s">
        <v>68</v>
      </c>
      <c r="AY258" s="144" t="s">
        <v>119</v>
      </c>
    </row>
    <row r="259" spans="2:65" s="13" customFormat="1">
      <c r="B259" s="149"/>
      <c r="D259" s="138" t="s">
        <v>131</v>
      </c>
      <c r="E259" s="150" t="s">
        <v>1</v>
      </c>
      <c r="F259" s="151" t="s">
        <v>168</v>
      </c>
      <c r="H259" s="152">
        <v>13.282</v>
      </c>
      <c r="L259" s="149"/>
      <c r="M259" s="153"/>
      <c r="T259" s="154"/>
      <c r="AT259" s="150" t="s">
        <v>131</v>
      </c>
      <c r="AU259" s="150" t="s">
        <v>78</v>
      </c>
      <c r="AV259" s="13" t="s">
        <v>125</v>
      </c>
      <c r="AW259" s="13" t="s">
        <v>25</v>
      </c>
      <c r="AX259" s="13" t="s">
        <v>76</v>
      </c>
      <c r="AY259" s="150" t="s">
        <v>119</v>
      </c>
    </row>
    <row r="260" spans="2:65" s="1" customFormat="1" ht="24.2" customHeight="1">
      <c r="B260" s="124"/>
      <c r="C260" s="125" t="s">
        <v>310</v>
      </c>
      <c r="D260" s="125" t="s">
        <v>121</v>
      </c>
      <c r="E260" s="126" t="s">
        <v>311</v>
      </c>
      <c r="F260" s="127" t="s">
        <v>312</v>
      </c>
      <c r="G260" s="128" t="s">
        <v>313</v>
      </c>
      <c r="H260" s="129">
        <v>6</v>
      </c>
      <c r="I260" s="130"/>
      <c r="J260" s="130">
        <f>ROUND(I260*H260,2)</f>
        <v>0</v>
      </c>
      <c r="K260" s="131"/>
      <c r="L260" s="27"/>
      <c r="M260" s="132" t="s">
        <v>1</v>
      </c>
      <c r="N260" s="133" t="s">
        <v>33</v>
      </c>
      <c r="O260" s="134">
        <v>1.05</v>
      </c>
      <c r="P260" s="134">
        <f>O260*H260</f>
        <v>6.3000000000000007</v>
      </c>
      <c r="Q260" s="134">
        <v>8.7419999999999998E-2</v>
      </c>
      <c r="R260" s="134">
        <f>Q260*H260</f>
        <v>0.52451999999999999</v>
      </c>
      <c r="S260" s="134">
        <v>0</v>
      </c>
      <c r="T260" s="135">
        <f>S260*H260</f>
        <v>0</v>
      </c>
      <c r="AR260" s="136" t="s">
        <v>125</v>
      </c>
      <c r="AT260" s="136" t="s">
        <v>121</v>
      </c>
      <c r="AU260" s="136" t="s">
        <v>78</v>
      </c>
      <c r="AY260" s="15" t="s">
        <v>119</v>
      </c>
      <c r="BE260" s="137">
        <f>IF(N260="základní",J260,0)</f>
        <v>0</v>
      </c>
      <c r="BF260" s="137">
        <f>IF(N260="snížená",J260,0)</f>
        <v>0</v>
      </c>
      <c r="BG260" s="137">
        <f>IF(N260="zákl. přenesená",J260,0)</f>
        <v>0</v>
      </c>
      <c r="BH260" s="137">
        <f>IF(N260="sníž. přenesená",J260,0)</f>
        <v>0</v>
      </c>
      <c r="BI260" s="137">
        <f>IF(N260="nulová",J260,0)</f>
        <v>0</v>
      </c>
      <c r="BJ260" s="15" t="s">
        <v>76</v>
      </c>
      <c r="BK260" s="137">
        <f>ROUND(I260*H260,2)</f>
        <v>0</v>
      </c>
      <c r="BL260" s="15" t="s">
        <v>125</v>
      </c>
      <c r="BM260" s="136" t="s">
        <v>314</v>
      </c>
    </row>
    <row r="261" spans="2:65" s="1" customFormat="1" ht="19.5">
      <c r="B261" s="27"/>
      <c r="D261" s="138" t="s">
        <v>127</v>
      </c>
      <c r="F261" s="139" t="s">
        <v>315</v>
      </c>
      <c r="L261" s="27"/>
      <c r="M261" s="140"/>
      <c r="T261" s="51"/>
      <c r="AT261" s="15" t="s">
        <v>127</v>
      </c>
      <c r="AU261" s="15" t="s">
        <v>78</v>
      </c>
    </row>
    <row r="262" spans="2:65" s="1" customFormat="1">
      <c r="B262" s="27"/>
      <c r="D262" s="141" t="s">
        <v>129</v>
      </c>
      <c r="F262" s="142" t="s">
        <v>316</v>
      </c>
      <c r="L262" s="27"/>
      <c r="M262" s="140"/>
      <c r="T262" s="51"/>
      <c r="AT262" s="15" t="s">
        <v>129</v>
      </c>
      <c r="AU262" s="15" t="s">
        <v>78</v>
      </c>
    </row>
    <row r="263" spans="2:65" s="12" customFormat="1">
      <c r="B263" s="143"/>
      <c r="D263" s="138" t="s">
        <v>131</v>
      </c>
      <c r="E263" s="144" t="s">
        <v>1</v>
      </c>
      <c r="F263" s="145" t="s">
        <v>317</v>
      </c>
      <c r="H263" s="146">
        <v>6</v>
      </c>
      <c r="L263" s="143"/>
      <c r="M263" s="147"/>
      <c r="T263" s="148"/>
      <c r="AT263" s="144" t="s">
        <v>131</v>
      </c>
      <c r="AU263" s="144" t="s">
        <v>78</v>
      </c>
      <c r="AV263" s="12" t="s">
        <v>78</v>
      </c>
      <c r="AW263" s="12" t="s">
        <v>25</v>
      </c>
      <c r="AX263" s="12" t="s">
        <v>76</v>
      </c>
      <c r="AY263" s="144" t="s">
        <v>119</v>
      </c>
    </row>
    <row r="264" spans="2:65" s="1" customFormat="1" ht="24.2" customHeight="1">
      <c r="B264" s="124"/>
      <c r="C264" s="155" t="s">
        <v>318</v>
      </c>
      <c r="D264" s="155" t="s">
        <v>264</v>
      </c>
      <c r="E264" s="156" t="s">
        <v>319</v>
      </c>
      <c r="F264" s="157" t="s">
        <v>320</v>
      </c>
      <c r="G264" s="158" t="s">
        <v>313</v>
      </c>
      <c r="H264" s="159">
        <v>6</v>
      </c>
      <c r="I264" s="160"/>
      <c r="J264" s="160">
        <f>ROUND(I264*H264,2)</f>
        <v>0</v>
      </c>
      <c r="K264" s="161"/>
      <c r="L264" s="162"/>
      <c r="M264" s="163" t="s">
        <v>1</v>
      </c>
      <c r="N264" s="164" t="s">
        <v>33</v>
      </c>
      <c r="O264" s="134">
        <v>0</v>
      </c>
      <c r="P264" s="134">
        <f>O264*H264</f>
        <v>0</v>
      </c>
      <c r="Q264" s="134">
        <v>5.2999999999999999E-2</v>
      </c>
      <c r="R264" s="134">
        <f>Q264*H264</f>
        <v>0.318</v>
      </c>
      <c r="S264" s="134">
        <v>0</v>
      </c>
      <c r="T264" s="135">
        <f>S264*H264</f>
        <v>0</v>
      </c>
      <c r="AR264" s="136" t="s">
        <v>177</v>
      </c>
      <c r="AT264" s="136" t="s">
        <v>264</v>
      </c>
      <c r="AU264" s="136" t="s">
        <v>78</v>
      </c>
      <c r="AY264" s="15" t="s">
        <v>119</v>
      </c>
      <c r="BE264" s="137">
        <f>IF(N264="základní",J264,0)</f>
        <v>0</v>
      </c>
      <c r="BF264" s="137">
        <f>IF(N264="snížená",J264,0)</f>
        <v>0</v>
      </c>
      <c r="BG264" s="137">
        <f>IF(N264="zákl. přenesená",J264,0)</f>
        <v>0</v>
      </c>
      <c r="BH264" s="137">
        <f>IF(N264="sníž. přenesená",J264,0)</f>
        <v>0</v>
      </c>
      <c r="BI264" s="137">
        <f>IF(N264="nulová",J264,0)</f>
        <v>0</v>
      </c>
      <c r="BJ264" s="15" t="s">
        <v>76</v>
      </c>
      <c r="BK264" s="137">
        <f>ROUND(I264*H264,2)</f>
        <v>0</v>
      </c>
      <c r="BL264" s="15" t="s">
        <v>125</v>
      </c>
      <c r="BM264" s="136" t="s">
        <v>321</v>
      </c>
    </row>
    <row r="265" spans="2:65" s="1" customFormat="1">
      <c r="B265" s="27"/>
      <c r="D265" s="138" t="s">
        <v>127</v>
      </c>
      <c r="F265" s="139" t="s">
        <v>320</v>
      </c>
      <c r="L265" s="27"/>
      <c r="M265" s="140"/>
      <c r="T265" s="51"/>
      <c r="AT265" s="15" t="s">
        <v>127</v>
      </c>
      <c r="AU265" s="15" t="s">
        <v>78</v>
      </c>
    </row>
    <row r="266" spans="2:65" s="1" customFormat="1" ht="33" customHeight="1">
      <c r="B266" s="124"/>
      <c r="C266" s="125" t="s">
        <v>322</v>
      </c>
      <c r="D266" s="125" t="s">
        <v>121</v>
      </c>
      <c r="E266" s="126" t="s">
        <v>323</v>
      </c>
      <c r="F266" s="127" t="s">
        <v>324</v>
      </c>
      <c r="G266" s="128" t="s">
        <v>162</v>
      </c>
      <c r="H266" s="129">
        <v>0.78400000000000003</v>
      </c>
      <c r="I266" s="130"/>
      <c r="J266" s="130">
        <f>ROUND(I266*H266,2)</f>
        <v>0</v>
      </c>
      <c r="K266" s="131"/>
      <c r="L266" s="27"/>
      <c r="M266" s="132" t="s">
        <v>1</v>
      </c>
      <c r="N266" s="133" t="s">
        <v>33</v>
      </c>
      <c r="O266" s="134">
        <v>1.4650000000000001</v>
      </c>
      <c r="P266" s="134">
        <f>O266*H266</f>
        <v>1.14856</v>
      </c>
      <c r="Q266" s="134">
        <v>2.3010199999999998</v>
      </c>
      <c r="R266" s="134">
        <f>Q266*H266</f>
        <v>1.80399968</v>
      </c>
      <c r="S266" s="134">
        <v>0</v>
      </c>
      <c r="T266" s="135">
        <f>S266*H266</f>
        <v>0</v>
      </c>
      <c r="AR266" s="136" t="s">
        <v>125</v>
      </c>
      <c r="AT266" s="136" t="s">
        <v>121</v>
      </c>
      <c r="AU266" s="136" t="s">
        <v>78</v>
      </c>
      <c r="AY266" s="15" t="s">
        <v>119</v>
      </c>
      <c r="BE266" s="137">
        <f>IF(N266="základní",J266,0)</f>
        <v>0</v>
      </c>
      <c r="BF266" s="137">
        <f>IF(N266="snížená",J266,0)</f>
        <v>0</v>
      </c>
      <c r="BG266" s="137">
        <f>IF(N266="zákl. přenesená",J266,0)</f>
        <v>0</v>
      </c>
      <c r="BH266" s="137">
        <f>IF(N266="sníž. přenesená",J266,0)</f>
        <v>0</v>
      </c>
      <c r="BI266" s="137">
        <f>IF(N266="nulová",J266,0)</f>
        <v>0</v>
      </c>
      <c r="BJ266" s="15" t="s">
        <v>76</v>
      </c>
      <c r="BK266" s="137">
        <f>ROUND(I266*H266,2)</f>
        <v>0</v>
      </c>
      <c r="BL266" s="15" t="s">
        <v>125</v>
      </c>
      <c r="BM266" s="136" t="s">
        <v>325</v>
      </c>
    </row>
    <row r="267" spans="2:65" s="1" customFormat="1" ht="29.25">
      <c r="B267" s="27"/>
      <c r="D267" s="138" t="s">
        <v>127</v>
      </c>
      <c r="F267" s="139" t="s">
        <v>326</v>
      </c>
      <c r="L267" s="27"/>
      <c r="M267" s="140"/>
      <c r="T267" s="51"/>
      <c r="AT267" s="15" t="s">
        <v>127</v>
      </c>
      <c r="AU267" s="15" t="s">
        <v>78</v>
      </c>
    </row>
    <row r="268" spans="2:65" s="1" customFormat="1">
      <c r="B268" s="27"/>
      <c r="D268" s="141" t="s">
        <v>129</v>
      </c>
      <c r="F268" s="142" t="s">
        <v>327</v>
      </c>
      <c r="L268" s="27"/>
      <c r="M268" s="140"/>
      <c r="T268" s="51"/>
      <c r="AT268" s="15" t="s">
        <v>129</v>
      </c>
      <c r="AU268" s="15" t="s">
        <v>78</v>
      </c>
    </row>
    <row r="269" spans="2:65" s="12" customFormat="1">
      <c r="B269" s="143"/>
      <c r="D269" s="138" t="s">
        <v>131</v>
      </c>
      <c r="E269" s="144" t="s">
        <v>1</v>
      </c>
      <c r="F269" s="145" t="s">
        <v>328</v>
      </c>
      <c r="H269" s="146">
        <v>0.78400000000000003</v>
      </c>
      <c r="L269" s="143"/>
      <c r="M269" s="147"/>
      <c r="T269" s="148"/>
      <c r="AT269" s="144" t="s">
        <v>131</v>
      </c>
      <c r="AU269" s="144" t="s">
        <v>78</v>
      </c>
      <c r="AV269" s="12" t="s">
        <v>78</v>
      </c>
      <c r="AW269" s="12" t="s">
        <v>25</v>
      </c>
      <c r="AX269" s="12" t="s">
        <v>76</v>
      </c>
      <c r="AY269" s="144" t="s">
        <v>119</v>
      </c>
    </row>
    <row r="270" spans="2:65" s="11" customFormat="1" ht="22.9" customHeight="1">
      <c r="B270" s="113"/>
      <c r="D270" s="114" t="s">
        <v>67</v>
      </c>
      <c r="E270" s="122" t="s">
        <v>152</v>
      </c>
      <c r="F270" s="122" t="s">
        <v>329</v>
      </c>
      <c r="J270" s="123">
        <f>BK270</f>
        <v>0</v>
      </c>
      <c r="L270" s="113"/>
      <c r="M270" s="117"/>
      <c r="P270" s="118">
        <f>SUM(P271:P297)</f>
        <v>39.534000000000006</v>
      </c>
      <c r="R270" s="118">
        <f>SUM(R271:R297)</f>
        <v>381.64603200000005</v>
      </c>
      <c r="T270" s="119">
        <f>SUM(T271:T297)</f>
        <v>0</v>
      </c>
      <c r="AR270" s="114" t="s">
        <v>76</v>
      </c>
      <c r="AT270" s="120" t="s">
        <v>67</v>
      </c>
      <c r="AU270" s="120" t="s">
        <v>76</v>
      </c>
      <c r="AY270" s="114" t="s">
        <v>119</v>
      </c>
      <c r="BK270" s="121">
        <f>SUM(BK271:BK297)</f>
        <v>0</v>
      </c>
    </row>
    <row r="271" spans="2:65" s="1" customFormat="1" ht="24.2" customHeight="1">
      <c r="B271" s="124"/>
      <c r="C271" s="125" t="s">
        <v>330</v>
      </c>
      <c r="D271" s="125" t="s">
        <v>121</v>
      </c>
      <c r="E271" s="126" t="s">
        <v>331</v>
      </c>
      <c r="F271" s="127" t="s">
        <v>332</v>
      </c>
      <c r="G271" s="128" t="s">
        <v>124</v>
      </c>
      <c r="H271" s="129">
        <v>412</v>
      </c>
      <c r="I271" s="130"/>
      <c r="J271" s="130">
        <f>ROUND(I271*H271,2)</f>
        <v>0</v>
      </c>
      <c r="K271" s="131"/>
      <c r="L271" s="27"/>
      <c r="M271" s="132" t="s">
        <v>1</v>
      </c>
      <c r="N271" s="133" t="s">
        <v>33</v>
      </c>
      <c r="O271" s="134">
        <v>2.8000000000000001E-2</v>
      </c>
      <c r="P271" s="134">
        <f>O271*H271</f>
        <v>11.536</v>
      </c>
      <c r="Q271" s="134">
        <v>0.38700000000000001</v>
      </c>
      <c r="R271" s="134">
        <f>Q271*H271</f>
        <v>159.44400000000002</v>
      </c>
      <c r="S271" s="134">
        <v>0</v>
      </c>
      <c r="T271" s="135">
        <f>S271*H271</f>
        <v>0</v>
      </c>
      <c r="AR271" s="136" t="s">
        <v>125</v>
      </c>
      <c r="AT271" s="136" t="s">
        <v>121</v>
      </c>
      <c r="AU271" s="136" t="s">
        <v>78</v>
      </c>
      <c r="AY271" s="15" t="s">
        <v>119</v>
      </c>
      <c r="BE271" s="137">
        <f>IF(N271="základní",J271,0)</f>
        <v>0</v>
      </c>
      <c r="BF271" s="137">
        <f>IF(N271="snížená",J271,0)</f>
        <v>0</v>
      </c>
      <c r="BG271" s="137">
        <f>IF(N271="zákl. přenesená",J271,0)</f>
        <v>0</v>
      </c>
      <c r="BH271" s="137">
        <f>IF(N271="sníž. přenesená",J271,0)</f>
        <v>0</v>
      </c>
      <c r="BI271" s="137">
        <f>IF(N271="nulová",J271,0)</f>
        <v>0</v>
      </c>
      <c r="BJ271" s="15" t="s">
        <v>76</v>
      </c>
      <c r="BK271" s="137">
        <f>ROUND(I271*H271,2)</f>
        <v>0</v>
      </c>
      <c r="BL271" s="15" t="s">
        <v>125</v>
      </c>
      <c r="BM271" s="136" t="s">
        <v>333</v>
      </c>
    </row>
    <row r="272" spans="2:65" s="1" customFormat="1" ht="29.25">
      <c r="B272" s="27"/>
      <c r="D272" s="138" t="s">
        <v>127</v>
      </c>
      <c r="F272" s="139" t="s">
        <v>334</v>
      </c>
      <c r="L272" s="27"/>
      <c r="M272" s="140"/>
      <c r="T272" s="51"/>
      <c r="AT272" s="15" t="s">
        <v>127</v>
      </c>
      <c r="AU272" s="15" t="s">
        <v>78</v>
      </c>
    </row>
    <row r="273" spans="2:65" s="1" customFormat="1">
      <c r="B273" s="27"/>
      <c r="D273" s="141" t="s">
        <v>129</v>
      </c>
      <c r="F273" s="142" t="s">
        <v>335</v>
      </c>
      <c r="L273" s="27"/>
      <c r="M273" s="140"/>
      <c r="T273" s="51"/>
      <c r="AT273" s="15" t="s">
        <v>129</v>
      </c>
      <c r="AU273" s="15" t="s">
        <v>78</v>
      </c>
    </row>
    <row r="274" spans="2:65" s="12" customFormat="1">
      <c r="B274" s="143"/>
      <c r="D274" s="138" t="s">
        <v>131</v>
      </c>
      <c r="E274" s="144" t="s">
        <v>1</v>
      </c>
      <c r="F274" s="145" t="s">
        <v>336</v>
      </c>
      <c r="H274" s="146">
        <v>412</v>
      </c>
      <c r="L274" s="143"/>
      <c r="M274" s="147"/>
      <c r="T274" s="148"/>
      <c r="AT274" s="144" t="s">
        <v>131</v>
      </c>
      <c r="AU274" s="144" t="s">
        <v>78</v>
      </c>
      <c r="AV274" s="12" t="s">
        <v>78</v>
      </c>
      <c r="AW274" s="12" t="s">
        <v>25</v>
      </c>
      <c r="AX274" s="12" t="s">
        <v>76</v>
      </c>
      <c r="AY274" s="144" t="s">
        <v>119</v>
      </c>
    </row>
    <row r="275" spans="2:65" s="1" customFormat="1" ht="24.2" customHeight="1">
      <c r="B275" s="124"/>
      <c r="C275" s="125" t="s">
        <v>337</v>
      </c>
      <c r="D275" s="125" t="s">
        <v>121</v>
      </c>
      <c r="E275" s="126" t="s">
        <v>338</v>
      </c>
      <c r="F275" s="127" t="s">
        <v>339</v>
      </c>
      <c r="G275" s="128" t="s">
        <v>124</v>
      </c>
      <c r="H275" s="129">
        <v>412</v>
      </c>
      <c r="I275" s="130"/>
      <c r="J275" s="130">
        <f>ROUND(I275*H275,2)</f>
        <v>0</v>
      </c>
      <c r="K275" s="131"/>
      <c r="L275" s="27"/>
      <c r="M275" s="132" t="s">
        <v>1</v>
      </c>
      <c r="N275" s="133" t="s">
        <v>33</v>
      </c>
      <c r="O275" s="134">
        <v>2.8000000000000001E-2</v>
      </c>
      <c r="P275" s="134">
        <f>O275*H275</f>
        <v>11.536</v>
      </c>
      <c r="Q275" s="134">
        <v>0.38700000000000001</v>
      </c>
      <c r="R275" s="134">
        <f>Q275*H275</f>
        <v>159.44400000000002</v>
      </c>
      <c r="S275" s="134">
        <v>0</v>
      </c>
      <c r="T275" s="135">
        <f>S275*H275</f>
        <v>0</v>
      </c>
      <c r="AR275" s="136" t="s">
        <v>125</v>
      </c>
      <c r="AT275" s="136" t="s">
        <v>121</v>
      </c>
      <c r="AU275" s="136" t="s">
        <v>78</v>
      </c>
      <c r="AY275" s="15" t="s">
        <v>119</v>
      </c>
      <c r="BE275" s="137">
        <f>IF(N275="základní",J275,0)</f>
        <v>0</v>
      </c>
      <c r="BF275" s="137">
        <f>IF(N275="snížená",J275,0)</f>
        <v>0</v>
      </c>
      <c r="BG275" s="137">
        <f>IF(N275="zákl. přenesená",J275,0)</f>
        <v>0</v>
      </c>
      <c r="BH275" s="137">
        <f>IF(N275="sníž. přenesená",J275,0)</f>
        <v>0</v>
      </c>
      <c r="BI275" s="137">
        <f>IF(N275="nulová",J275,0)</f>
        <v>0</v>
      </c>
      <c r="BJ275" s="15" t="s">
        <v>76</v>
      </c>
      <c r="BK275" s="137">
        <f>ROUND(I275*H275,2)</f>
        <v>0</v>
      </c>
      <c r="BL275" s="15" t="s">
        <v>125</v>
      </c>
      <c r="BM275" s="136" t="s">
        <v>340</v>
      </c>
    </row>
    <row r="276" spans="2:65" s="1" customFormat="1" ht="29.25">
      <c r="B276" s="27"/>
      <c r="D276" s="138" t="s">
        <v>127</v>
      </c>
      <c r="F276" s="139" t="s">
        <v>341</v>
      </c>
      <c r="L276" s="27"/>
      <c r="M276" s="140"/>
      <c r="T276" s="51"/>
      <c r="AT276" s="15" t="s">
        <v>127</v>
      </c>
      <c r="AU276" s="15" t="s">
        <v>78</v>
      </c>
    </row>
    <row r="277" spans="2:65" s="12" customFormat="1">
      <c r="B277" s="143"/>
      <c r="D277" s="138" t="s">
        <v>131</v>
      </c>
      <c r="E277" s="144" t="s">
        <v>1</v>
      </c>
      <c r="F277" s="145" t="s">
        <v>336</v>
      </c>
      <c r="H277" s="146">
        <v>412</v>
      </c>
      <c r="L277" s="143"/>
      <c r="M277" s="147"/>
      <c r="T277" s="148"/>
      <c r="AT277" s="144" t="s">
        <v>131</v>
      </c>
      <c r="AU277" s="144" t="s">
        <v>78</v>
      </c>
      <c r="AV277" s="12" t="s">
        <v>78</v>
      </c>
      <c r="AW277" s="12" t="s">
        <v>25</v>
      </c>
      <c r="AX277" s="12" t="s">
        <v>76</v>
      </c>
      <c r="AY277" s="144" t="s">
        <v>119</v>
      </c>
    </row>
    <row r="278" spans="2:65" s="1" customFormat="1" ht="21.75" customHeight="1">
      <c r="B278" s="124"/>
      <c r="C278" s="125" t="s">
        <v>342</v>
      </c>
      <c r="D278" s="125" t="s">
        <v>121</v>
      </c>
      <c r="E278" s="126" t="s">
        <v>343</v>
      </c>
      <c r="F278" s="127" t="s">
        <v>344</v>
      </c>
      <c r="G278" s="128" t="s">
        <v>124</v>
      </c>
      <c r="H278" s="129">
        <v>412</v>
      </c>
      <c r="I278" s="130"/>
      <c r="J278" s="130">
        <f>ROUND(I278*H278,2)</f>
        <v>0</v>
      </c>
      <c r="K278" s="131"/>
      <c r="L278" s="27"/>
      <c r="M278" s="132" t="s">
        <v>1</v>
      </c>
      <c r="N278" s="133" t="s">
        <v>33</v>
      </c>
      <c r="O278" s="134">
        <v>2.1000000000000001E-2</v>
      </c>
      <c r="P278" s="134">
        <f>O278*H278</f>
        <v>8.652000000000001</v>
      </c>
      <c r="Q278" s="134">
        <v>0.115</v>
      </c>
      <c r="R278" s="134">
        <f>Q278*H278</f>
        <v>47.38</v>
      </c>
      <c r="S278" s="134">
        <v>0</v>
      </c>
      <c r="T278" s="135">
        <f>S278*H278</f>
        <v>0</v>
      </c>
      <c r="AR278" s="136" t="s">
        <v>125</v>
      </c>
      <c r="AT278" s="136" t="s">
        <v>121</v>
      </c>
      <c r="AU278" s="136" t="s">
        <v>78</v>
      </c>
      <c r="AY278" s="15" t="s">
        <v>119</v>
      </c>
      <c r="BE278" s="137">
        <f>IF(N278="základní",J278,0)</f>
        <v>0</v>
      </c>
      <c r="BF278" s="137">
        <f>IF(N278="snížená",J278,0)</f>
        <v>0</v>
      </c>
      <c r="BG278" s="137">
        <f>IF(N278="zákl. přenesená",J278,0)</f>
        <v>0</v>
      </c>
      <c r="BH278" s="137">
        <f>IF(N278="sníž. přenesená",J278,0)</f>
        <v>0</v>
      </c>
      <c r="BI278" s="137">
        <f>IF(N278="nulová",J278,0)</f>
        <v>0</v>
      </c>
      <c r="BJ278" s="15" t="s">
        <v>76</v>
      </c>
      <c r="BK278" s="137">
        <f>ROUND(I278*H278,2)</f>
        <v>0</v>
      </c>
      <c r="BL278" s="15" t="s">
        <v>125</v>
      </c>
      <c r="BM278" s="136" t="s">
        <v>345</v>
      </c>
    </row>
    <row r="279" spans="2:65" s="1" customFormat="1" ht="19.5">
      <c r="B279" s="27"/>
      <c r="D279" s="138" t="s">
        <v>127</v>
      </c>
      <c r="F279" s="139" t="s">
        <v>346</v>
      </c>
      <c r="L279" s="27"/>
      <c r="M279" s="140"/>
      <c r="T279" s="51"/>
      <c r="AT279" s="15" t="s">
        <v>127</v>
      </c>
      <c r="AU279" s="15" t="s">
        <v>78</v>
      </c>
    </row>
    <row r="280" spans="2:65" s="1" customFormat="1">
      <c r="B280" s="27"/>
      <c r="D280" s="141" t="s">
        <v>129</v>
      </c>
      <c r="F280" s="142" t="s">
        <v>347</v>
      </c>
      <c r="L280" s="27"/>
      <c r="M280" s="140"/>
      <c r="T280" s="51"/>
      <c r="AT280" s="15" t="s">
        <v>129</v>
      </c>
      <c r="AU280" s="15" t="s">
        <v>78</v>
      </c>
    </row>
    <row r="281" spans="2:65" s="12" customFormat="1">
      <c r="B281" s="143"/>
      <c r="D281" s="138" t="s">
        <v>131</v>
      </c>
      <c r="E281" s="144" t="s">
        <v>1</v>
      </c>
      <c r="F281" s="145" t="s">
        <v>336</v>
      </c>
      <c r="H281" s="146">
        <v>412</v>
      </c>
      <c r="L281" s="143"/>
      <c r="M281" s="147"/>
      <c r="T281" s="148"/>
      <c r="AT281" s="144" t="s">
        <v>131</v>
      </c>
      <c r="AU281" s="144" t="s">
        <v>78</v>
      </c>
      <c r="AV281" s="12" t="s">
        <v>78</v>
      </c>
      <c r="AW281" s="12" t="s">
        <v>25</v>
      </c>
      <c r="AX281" s="12" t="s">
        <v>76</v>
      </c>
      <c r="AY281" s="144" t="s">
        <v>119</v>
      </c>
    </row>
    <row r="282" spans="2:65" s="1" customFormat="1" ht="21.75" customHeight="1">
      <c r="B282" s="124"/>
      <c r="C282" s="125" t="s">
        <v>348</v>
      </c>
      <c r="D282" s="125" t="s">
        <v>121</v>
      </c>
      <c r="E282" s="126" t="s">
        <v>349</v>
      </c>
      <c r="F282" s="127" t="s">
        <v>350</v>
      </c>
      <c r="G282" s="128" t="s">
        <v>124</v>
      </c>
      <c r="H282" s="129">
        <v>14.2</v>
      </c>
      <c r="I282" s="130"/>
      <c r="J282" s="130">
        <f>ROUND(I282*H282,2)</f>
        <v>0</v>
      </c>
      <c r="K282" s="131"/>
      <c r="L282" s="27"/>
      <c r="M282" s="132" t="s">
        <v>1</v>
      </c>
      <c r="N282" s="133" t="s">
        <v>33</v>
      </c>
      <c r="O282" s="134">
        <v>8.3000000000000004E-2</v>
      </c>
      <c r="P282" s="134">
        <f>O282*H282</f>
        <v>1.1786000000000001</v>
      </c>
      <c r="Q282" s="134">
        <v>0.23</v>
      </c>
      <c r="R282" s="134">
        <f>Q282*H282</f>
        <v>3.266</v>
      </c>
      <c r="S282" s="134">
        <v>0</v>
      </c>
      <c r="T282" s="135">
        <f>S282*H282</f>
        <v>0</v>
      </c>
      <c r="AR282" s="136" t="s">
        <v>125</v>
      </c>
      <c r="AT282" s="136" t="s">
        <v>121</v>
      </c>
      <c r="AU282" s="136" t="s">
        <v>78</v>
      </c>
      <c r="AY282" s="15" t="s">
        <v>119</v>
      </c>
      <c r="BE282" s="137">
        <f>IF(N282="základní",J282,0)</f>
        <v>0</v>
      </c>
      <c r="BF282" s="137">
        <f>IF(N282="snížená",J282,0)</f>
        <v>0</v>
      </c>
      <c r="BG282" s="137">
        <f>IF(N282="zákl. přenesená",J282,0)</f>
        <v>0</v>
      </c>
      <c r="BH282" s="137">
        <f>IF(N282="sníž. přenesená",J282,0)</f>
        <v>0</v>
      </c>
      <c r="BI282" s="137">
        <f>IF(N282="nulová",J282,0)</f>
        <v>0</v>
      </c>
      <c r="BJ282" s="15" t="s">
        <v>76</v>
      </c>
      <c r="BK282" s="137">
        <f>ROUND(I282*H282,2)</f>
        <v>0</v>
      </c>
      <c r="BL282" s="15" t="s">
        <v>125</v>
      </c>
      <c r="BM282" s="136" t="s">
        <v>351</v>
      </c>
    </row>
    <row r="283" spans="2:65" s="1" customFormat="1" ht="19.5">
      <c r="B283" s="27"/>
      <c r="D283" s="138" t="s">
        <v>127</v>
      </c>
      <c r="F283" s="139" t="s">
        <v>352</v>
      </c>
      <c r="L283" s="27"/>
      <c r="M283" s="140"/>
      <c r="T283" s="51"/>
      <c r="AT283" s="15" t="s">
        <v>127</v>
      </c>
      <c r="AU283" s="15" t="s">
        <v>78</v>
      </c>
    </row>
    <row r="284" spans="2:65" s="1" customFormat="1">
      <c r="B284" s="27"/>
      <c r="D284" s="141" t="s">
        <v>129</v>
      </c>
      <c r="F284" s="142" t="s">
        <v>353</v>
      </c>
      <c r="L284" s="27"/>
      <c r="M284" s="140"/>
      <c r="T284" s="51"/>
      <c r="AT284" s="15" t="s">
        <v>129</v>
      </c>
      <c r="AU284" s="15" t="s">
        <v>78</v>
      </c>
    </row>
    <row r="285" spans="2:65" s="12" customFormat="1">
      <c r="B285" s="143"/>
      <c r="D285" s="138" t="s">
        <v>131</v>
      </c>
      <c r="E285" s="144" t="s">
        <v>1</v>
      </c>
      <c r="F285" s="145" t="s">
        <v>132</v>
      </c>
      <c r="H285" s="146">
        <v>14.2</v>
      </c>
      <c r="L285" s="143"/>
      <c r="M285" s="147"/>
      <c r="T285" s="148"/>
      <c r="AT285" s="144" t="s">
        <v>131</v>
      </c>
      <c r="AU285" s="144" t="s">
        <v>78</v>
      </c>
      <c r="AV285" s="12" t="s">
        <v>78</v>
      </c>
      <c r="AW285" s="12" t="s">
        <v>25</v>
      </c>
      <c r="AX285" s="12" t="s">
        <v>76</v>
      </c>
      <c r="AY285" s="144" t="s">
        <v>119</v>
      </c>
    </row>
    <row r="286" spans="2:65" s="1" customFormat="1" ht="21.75" customHeight="1">
      <c r="B286" s="124"/>
      <c r="C286" s="125" t="s">
        <v>354</v>
      </c>
      <c r="D286" s="125" t="s">
        <v>121</v>
      </c>
      <c r="E286" s="126" t="s">
        <v>355</v>
      </c>
      <c r="F286" s="127" t="s">
        <v>356</v>
      </c>
      <c r="G286" s="128" t="s">
        <v>124</v>
      </c>
      <c r="H286" s="129">
        <v>14.2</v>
      </c>
      <c r="I286" s="130"/>
      <c r="J286" s="130">
        <f>ROUND(I286*H286,2)</f>
        <v>0</v>
      </c>
      <c r="K286" s="131"/>
      <c r="L286" s="27"/>
      <c r="M286" s="132" t="s">
        <v>1</v>
      </c>
      <c r="N286" s="133" t="s">
        <v>33</v>
      </c>
      <c r="O286" s="134">
        <v>0.109</v>
      </c>
      <c r="P286" s="134">
        <f>O286*H286</f>
        <v>1.5477999999999998</v>
      </c>
      <c r="Q286" s="134">
        <v>0.46</v>
      </c>
      <c r="R286" s="134">
        <f>Q286*H286</f>
        <v>6.532</v>
      </c>
      <c r="S286" s="134">
        <v>0</v>
      </c>
      <c r="T286" s="135">
        <f>S286*H286</f>
        <v>0</v>
      </c>
      <c r="AR286" s="136" t="s">
        <v>125</v>
      </c>
      <c r="AT286" s="136" t="s">
        <v>121</v>
      </c>
      <c r="AU286" s="136" t="s">
        <v>78</v>
      </c>
      <c r="AY286" s="15" t="s">
        <v>119</v>
      </c>
      <c r="BE286" s="137">
        <f>IF(N286="základní",J286,0)</f>
        <v>0</v>
      </c>
      <c r="BF286" s="137">
        <f>IF(N286="snížená",J286,0)</f>
        <v>0</v>
      </c>
      <c r="BG286" s="137">
        <f>IF(N286="zákl. přenesená",J286,0)</f>
        <v>0</v>
      </c>
      <c r="BH286" s="137">
        <f>IF(N286="sníž. přenesená",J286,0)</f>
        <v>0</v>
      </c>
      <c r="BI286" s="137">
        <f>IF(N286="nulová",J286,0)</f>
        <v>0</v>
      </c>
      <c r="BJ286" s="15" t="s">
        <v>76</v>
      </c>
      <c r="BK286" s="137">
        <f>ROUND(I286*H286,2)</f>
        <v>0</v>
      </c>
      <c r="BL286" s="15" t="s">
        <v>125</v>
      </c>
      <c r="BM286" s="136" t="s">
        <v>357</v>
      </c>
    </row>
    <row r="287" spans="2:65" s="1" customFormat="1" ht="19.5">
      <c r="B287" s="27"/>
      <c r="D287" s="138" t="s">
        <v>127</v>
      </c>
      <c r="F287" s="139" t="s">
        <v>358</v>
      </c>
      <c r="L287" s="27"/>
      <c r="M287" s="140"/>
      <c r="T287" s="51"/>
      <c r="AT287" s="15" t="s">
        <v>127</v>
      </c>
      <c r="AU287" s="15" t="s">
        <v>78</v>
      </c>
    </row>
    <row r="288" spans="2:65" s="1" customFormat="1">
      <c r="B288" s="27"/>
      <c r="D288" s="141" t="s">
        <v>129</v>
      </c>
      <c r="F288" s="142" t="s">
        <v>359</v>
      </c>
      <c r="L288" s="27"/>
      <c r="M288" s="140"/>
      <c r="T288" s="51"/>
      <c r="AT288" s="15" t="s">
        <v>129</v>
      </c>
      <c r="AU288" s="15" t="s">
        <v>78</v>
      </c>
    </row>
    <row r="289" spans="2:65" s="12" customFormat="1">
      <c r="B289" s="143"/>
      <c r="D289" s="138" t="s">
        <v>131</v>
      </c>
      <c r="E289" s="144" t="s">
        <v>1</v>
      </c>
      <c r="F289" s="145" t="s">
        <v>132</v>
      </c>
      <c r="H289" s="146">
        <v>14.2</v>
      </c>
      <c r="L289" s="143"/>
      <c r="M289" s="147"/>
      <c r="T289" s="148"/>
      <c r="AT289" s="144" t="s">
        <v>131</v>
      </c>
      <c r="AU289" s="144" t="s">
        <v>78</v>
      </c>
      <c r="AV289" s="12" t="s">
        <v>78</v>
      </c>
      <c r="AW289" s="12" t="s">
        <v>25</v>
      </c>
      <c r="AX289" s="12" t="s">
        <v>76</v>
      </c>
      <c r="AY289" s="144" t="s">
        <v>119</v>
      </c>
    </row>
    <row r="290" spans="2:65" s="1" customFormat="1" ht="33" customHeight="1">
      <c r="B290" s="124"/>
      <c r="C290" s="125" t="s">
        <v>360</v>
      </c>
      <c r="D290" s="125" t="s">
        <v>121</v>
      </c>
      <c r="E290" s="126" t="s">
        <v>361</v>
      </c>
      <c r="F290" s="127" t="s">
        <v>362</v>
      </c>
      <c r="G290" s="128" t="s">
        <v>124</v>
      </c>
      <c r="H290" s="129">
        <v>14.2</v>
      </c>
      <c r="I290" s="130"/>
      <c r="J290" s="130">
        <f>ROUND(I290*H290,2)</f>
        <v>0</v>
      </c>
      <c r="K290" s="131"/>
      <c r="L290" s="27"/>
      <c r="M290" s="132" t="s">
        <v>1</v>
      </c>
      <c r="N290" s="133" t="s">
        <v>33</v>
      </c>
      <c r="O290" s="134">
        <v>0.27500000000000002</v>
      </c>
      <c r="P290" s="134">
        <f>O290*H290</f>
        <v>3.9050000000000002</v>
      </c>
      <c r="Q290" s="134">
        <v>0.23737</v>
      </c>
      <c r="R290" s="134">
        <f>Q290*H290</f>
        <v>3.3706539999999996</v>
      </c>
      <c r="S290" s="134">
        <v>0</v>
      </c>
      <c r="T290" s="135">
        <f>S290*H290</f>
        <v>0</v>
      </c>
      <c r="AR290" s="136" t="s">
        <v>125</v>
      </c>
      <c r="AT290" s="136" t="s">
        <v>121</v>
      </c>
      <c r="AU290" s="136" t="s">
        <v>78</v>
      </c>
      <c r="AY290" s="15" t="s">
        <v>119</v>
      </c>
      <c r="BE290" s="137">
        <f>IF(N290="základní",J290,0)</f>
        <v>0</v>
      </c>
      <c r="BF290" s="137">
        <f>IF(N290="snížená",J290,0)</f>
        <v>0</v>
      </c>
      <c r="BG290" s="137">
        <f>IF(N290="zákl. přenesená",J290,0)</f>
        <v>0</v>
      </c>
      <c r="BH290" s="137">
        <f>IF(N290="sníž. přenesená",J290,0)</f>
        <v>0</v>
      </c>
      <c r="BI290" s="137">
        <f>IF(N290="nulová",J290,0)</f>
        <v>0</v>
      </c>
      <c r="BJ290" s="15" t="s">
        <v>76</v>
      </c>
      <c r="BK290" s="137">
        <f>ROUND(I290*H290,2)</f>
        <v>0</v>
      </c>
      <c r="BL290" s="15" t="s">
        <v>125</v>
      </c>
      <c r="BM290" s="136" t="s">
        <v>363</v>
      </c>
    </row>
    <row r="291" spans="2:65" s="1" customFormat="1" ht="29.25">
      <c r="B291" s="27"/>
      <c r="D291" s="138" t="s">
        <v>127</v>
      </c>
      <c r="F291" s="139" t="s">
        <v>364</v>
      </c>
      <c r="L291" s="27"/>
      <c r="M291" s="140"/>
      <c r="T291" s="51"/>
      <c r="AT291" s="15" t="s">
        <v>127</v>
      </c>
      <c r="AU291" s="15" t="s">
        <v>78</v>
      </c>
    </row>
    <row r="292" spans="2:65" s="1" customFormat="1">
      <c r="B292" s="27"/>
      <c r="D292" s="141" t="s">
        <v>129</v>
      </c>
      <c r="F292" s="142" t="s">
        <v>365</v>
      </c>
      <c r="L292" s="27"/>
      <c r="M292" s="140"/>
      <c r="T292" s="51"/>
      <c r="AT292" s="15" t="s">
        <v>129</v>
      </c>
      <c r="AU292" s="15" t="s">
        <v>78</v>
      </c>
    </row>
    <row r="293" spans="2:65" s="12" customFormat="1">
      <c r="B293" s="143"/>
      <c r="D293" s="138" t="s">
        <v>131</v>
      </c>
      <c r="E293" s="144" t="s">
        <v>1</v>
      </c>
      <c r="F293" s="145" t="s">
        <v>132</v>
      </c>
      <c r="H293" s="146">
        <v>14.2</v>
      </c>
      <c r="L293" s="143"/>
      <c r="M293" s="147"/>
      <c r="T293" s="148"/>
      <c r="AT293" s="144" t="s">
        <v>131</v>
      </c>
      <c r="AU293" s="144" t="s">
        <v>78</v>
      </c>
      <c r="AV293" s="12" t="s">
        <v>78</v>
      </c>
      <c r="AW293" s="12" t="s">
        <v>25</v>
      </c>
      <c r="AX293" s="12" t="s">
        <v>76</v>
      </c>
      <c r="AY293" s="144" t="s">
        <v>119</v>
      </c>
    </row>
    <row r="294" spans="2:65" s="1" customFormat="1" ht="33" customHeight="1">
      <c r="B294" s="124"/>
      <c r="C294" s="125" t="s">
        <v>366</v>
      </c>
      <c r="D294" s="125" t="s">
        <v>121</v>
      </c>
      <c r="E294" s="126" t="s">
        <v>367</v>
      </c>
      <c r="F294" s="127" t="s">
        <v>368</v>
      </c>
      <c r="G294" s="128" t="s">
        <v>124</v>
      </c>
      <c r="H294" s="129">
        <v>14.2</v>
      </c>
      <c r="I294" s="130"/>
      <c r="J294" s="130">
        <f>ROUND(I294*H294,2)</f>
        <v>0</v>
      </c>
      <c r="K294" s="131"/>
      <c r="L294" s="27"/>
      <c r="M294" s="132" t="s">
        <v>1</v>
      </c>
      <c r="N294" s="133" t="s">
        <v>33</v>
      </c>
      <c r="O294" s="134">
        <v>8.3000000000000004E-2</v>
      </c>
      <c r="P294" s="134">
        <f>O294*H294</f>
        <v>1.1786000000000001</v>
      </c>
      <c r="Q294" s="134">
        <v>0.15559000000000001</v>
      </c>
      <c r="R294" s="134">
        <f>Q294*H294</f>
        <v>2.2093780000000001</v>
      </c>
      <c r="S294" s="134">
        <v>0</v>
      </c>
      <c r="T294" s="135">
        <f>S294*H294</f>
        <v>0</v>
      </c>
      <c r="AR294" s="136" t="s">
        <v>125</v>
      </c>
      <c r="AT294" s="136" t="s">
        <v>121</v>
      </c>
      <c r="AU294" s="136" t="s">
        <v>78</v>
      </c>
      <c r="AY294" s="15" t="s">
        <v>119</v>
      </c>
      <c r="BE294" s="137">
        <f>IF(N294="základní",J294,0)</f>
        <v>0</v>
      </c>
      <c r="BF294" s="137">
        <f>IF(N294="snížená",J294,0)</f>
        <v>0</v>
      </c>
      <c r="BG294" s="137">
        <f>IF(N294="zákl. přenesená",J294,0)</f>
        <v>0</v>
      </c>
      <c r="BH294" s="137">
        <f>IF(N294="sníž. přenesená",J294,0)</f>
        <v>0</v>
      </c>
      <c r="BI294" s="137">
        <f>IF(N294="nulová",J294,0)</f>
        <v>0</v>
      </c>
      <c r="BJ294" s="15" t="s">
        <v>76</v>
      </c>
      <c r="BK294" s="137">
        <f>ROUND(I294*H294,2)</f>
        <v>0</v>
      </c>
      <c r="BL294" s="15" t="s">
        <v>125</v>
      </c>
      <c r="BM294" s="136" t="s">
        <v>369</v>
      </c>
    </row>
    <row r="295" spans="2:65" s="1" customFormat="1" ht="29.25">
      <c r="B295" s="27"/>
      <c r="D295" s="138" t="s">
        <v>127</v>
      </c>
      <c r="F295" s="139" t="s">
        <v>370</v>
      </c>
      <c r="L295" s="27"/>
      <c r="M295" s="140"/>
      <c r="T295" s="51"/>
      <c r="AT295" s="15" t="s">
        <v>127</v>
      </c>
      <c r="AU295" s="15" t="s">
        <v>78</v>
      </c>
    </row>
    <row r="296" spans="2:65" s="1" customFormat="1">
      <c r="B296" s="27"/>
      <c r="D296" s="141" t="s">
        <v>129</v>
      </c>
      <c r="F296" s="142" t="s">
        <v>371</v>
      </c>
      <c r="L296" s="27"/>
      <c r="M296" s="140"/>
      <c r="T296" s="51"/>
      <c r="AT296" s="15" t="s">
        <v>129</v>
      </c>
      <c r="AU296" s="15" t="s">
        <v>78</v>
      </c>
    </row>
    <row r="297" spans="2:65" s="12" customFormat="1">
      <c r="B297" s="143"/>
      <c r="D297" s="138" t="s">
        <v>131</v>
      </c>
      <c r="E297" s="144" t="s">
        <v>1</v>
      </c>
      <c r="F297" s="145" t="s">
        <v>132</v>
      </c>
      <c r="H297" s="146">
        <v>14.2</v>
      </c>
      <c r="L297" s="143"/>
      <c r="M297" s="147"/>
      <c r="T297" s="148"/>
      <c r="AT297" s="144" t="s">
        <v>131</v>
      </c>
      <c r="AU297" s="144" t="s">
        <v>78</v>
      </c>
      <c r="AV297" s="12" t="s">
        <v>78</v>
      </c>
      <c r="AW297" s="12" t="s">
        <v>25</v>
      </c>
      <c r="AX297" s="12" t="s">
        <v>76</v>
      </c>
      <c r="AY297" s="144" t="s">
        <v>119</v>
      </c>
    </row>
    <row r="298" spans="2:65" s="11" customFormat="1" ht="22.9" customHeight="1">
      <c r="B298" s="113"/>
      <c r="D298" s="114" t="s">
        <v>67</v>
      </c>
      <c r="E298" s="122" t="s">
        <v>177</v>
      </c>
      <c r="F298" s="122" t="s">
        <v>372</v>
      </c>
      <c r="J298" s="123">
        <f>BK298</f>
        <v>0</v>
      </c>
      <c r="L298" s="113"/>
      <c r="M298" s="117"/>
      <c r="P298" s="118">
        <f>SUM(P299:P383)</f>
        <v>99.778099999999995</v>
      </c>
      <c r="R298" s="118">
        <f>SUM(R299:R383)</f>
        <v>13.855174299999998</v>
      </c>
      <c r="T298" s="119">
        <f>SUM(T299:T383)</f>
        <v>0</v>
      </c>
      <c r="AR298" s="114" t="s">
        <v>76</v>
      </c>
      <c r="AT298" s="120" t="s">
        <v>67</v>
      </c>
      <c r="AU298" s="120" t="s">
        <v>76</v>
      </c>
      <c r="AY298" s="114" t="s">
        <v>119</v>
      </c>
      <c r="BK298" s="121">
        <f>SUM(BK299:BK383)</f>
        <v>0</v>
      </c>
    </row>
    <row r="299" spans="2:65" s="1" customFormat="1" ht="24.2" customHeight="1">
      <c r="B299" s="124"/>
      <c r="C299" s="125" t="s">
        <v>373</v>
      </c>
      <c r="D299" s="125" t="s">
        <v>121</v>
      </c>
      <c r="E299" s="126" t="s">
        <v>374</v>
      </c>
      <c r="F299" s="127" t="s">
        <v>375</v>
      </c>
      <c r="G299" s="128" t="s">
        <v>141</v>
      </c>
      <c r="H299" s="129">
        <v>0</v>
      </c>
      <c r="I299" s="130"/>
      <c r="J299" s="130">
        <f>ROUND(I299*H299,2)</f>
        <v>0</v>
      </c>
      <c r="K299" s="131"/>
      <c r="L299" s="27"/>
      <c r="M299" s="132" t="s">
        <v>1</v>
      </c>
      <c r="N299" s="133" t="s">
        <v>33</v>
      </c>
      <c r="O299" s="134">
        <v>0.3</v>
      </c>
      <c r="P299" s="134">
        <f>O299*H299</f>
        <v>0</v>
      </c>
      <c r="Q299" s="134">
        <v>1.0000000000000001E-5</v>
      </c>
      <c r="R299" s="134">
        <f>Q299*H299</f>
        <v>0</v>
      </c>
      <c r="S299" s="134">
        <v>0</v>
      </c>
      <c r="T299" s="135">
        <f>S299*H299</f>
        <v>0</v>
      </c>
      <c r="AR299" s="136" t="s">
        <v>125</v>
      </c>
      <c r="AT299" s="136" t="s">
        <v>121</v>
      </c>
      <c r="AU299" s="136" t="s">
        <v>78</v>
      </c>
      <c r="AY299" s="15" t="s">
        <v>119</v>
      </c>
      <c r="BE299" s="137">
        <f>IF(N299="základní",J299,0)</f>
        <v>0</v>
      </c>
      <c r="BF299" s="137">
        <f>IF(N299="snížená",J299,0)</f>
        <v>0</v>
      </c>
      <c r="BG299" s="137">
        <f>IF(N299="zákl. přenesená",J299,0)</f>
        <v>0</v>
      </c>
      <c r="BH299" s="137">
        <f>IF(N299="sníž. přenesená",J299,0)</f>
        <v>0</v>
      </c>
      <c r="BI299" s="137">
        <f>IF(N299="nulová",J299,0)</f>
        <v>0</v>
      </c>
      <c r="BJ299" s="15" t="s">
        <v>76</v>
      </c>
      <c r="BK299" s="137">
        <f>ROUND(I299*H299,2)</f>
        <v>0</v>
      </c>
      <c r="BL299" s="15" t="s">
        <v>125</v>
      </c>
      <c r="BM299" s="136" t="s">
        <v>376</v>
      </c>
    </row>
    <row r="300" spans="2:65" s="1" customFormat="1" ht="19.5">
      <c r="B300" s="27"/>
      <c r="D300" s="138" t="s">
        <v>127</v>
      </c>
      <c r="F300" s="139" t="s">
        <v>377</v>
      </c>
      <c r="L300" s="27"/>
      <c r="M300" s="140"/>
      <c r="T300" s="51"/>
      <c r="AT300" s="15" t="s">
        <v>127</v>
      </c>
      <c r="AU300" s="15" t="s">
        <v>78</v>
      </c>
    </row>
    <row r="301" spans="2:65" s="1" customFormat="1">
      <c r="B301" s="27"/>
      <c r="D301" s="141" t="s">
        <v>129</v>
      </c>
      <c r="F301" s="142" t="s">
        <v>378</v>
      </c>
      <c r="L301" s="27"/>
      <c r="M301" s="140"/>
      <c r="T301" s="51"/>
      <c r="AT301" s="15" t="s">
        <v>129</v>
      </c>
      <c r="AU301" s="15" t="s">
        <v>78</v>
      </c>
    </row>
    <row r="302" spans="2:65" s="1" customFormat="1" ht="24.2" customHeight="1">
      <c r="B302" s="124"/>
      <c r="C302" s="155" t="s">
        <v>379</v>
      </c>
      <c r="D302" s="155" t="s">
        <v>264</v>
      </c>
      <c r="E302" s="156" t="s">
        <v>380</v>
      </c>
      <c r="F302" s="157" t="s">
        <v>381</v>
      </c>
      <c r="G302" s="158" t="s">
        <v>141</v>
      </c>
      <c r="H302" s="159">
        <v>0</v>
      </c>
      <c r="I302" s="160"/>
      <c r="J302" s="160">
        <f>ROUND(I302*H302,2)</f>
        <v>0</v>
      </c>
      <c r="K302" s="161"/>
      <c r="L302" s="162"/>
      <c r="M302" s="163" t="s">
        <v>1</v>
      </c>
      <c r="N302" s="164" t="s">
        <v>33</v>
      </c>
      <c r="O302" s="134">
        <v>0</v>
      </c>
      <c r="P302" s="134">
        <f>O302*H302</f>
        <v>0</v>
      </c>
      <c r="Q302" s="134">
        <v>3.5999999999999999E-3</v>
      </c>
      <c r="R302" s="134">
        <f>Q302*H302</f>
        <v>0</v>
      </c>
      <c r="S302" s="134">
        <v>0</v>
      </c>
      <c r="T302" s="135">
        <f>S302*H302</f>
        <v>0</v>
      </c>
      <c r="AR302" s="136" t="s">
        <v>177</v>
      </c>
      <c r="AT302" s="136" t="s">
        <v>264</v>
      </c>
      <c r="AU302" s="136" t="s">
        <v>78</v>
      </c>
      <c r="AY302" s="15" t="s">
        <v>119</v>
      </c>
      <c r="BE302" s="137">
        <f>IF(N302="základní",J302,0)</f>
        <v>0</v>
      </c>
      <c r="BF302" s="137">
        <f>IF(N302="snížená",J302,0)</f>
        <v>0</v>
      </c>
      <c r="BG302" s="137">
        <f>IF(N302="zákl. přenesená",J302,0)</f>
        <v>0</v>
      </c>
      <c r="BH302" s="137">
        <f>IF(N302="sníž. přenesená",J302,0)</f>
        <v>0</v>
      </c>
      <c r="BI302" s="137">
        <f>IF(N302="nulová",J302,0)</f>
        <v>0</v>
      </c>
      <c r="BJ302" s="15" t="s">
        <v>76</v>
      </c>
      <c r="BK302" s="137">
        <f>ROUND(I302*H302,2)</f>
        <v>0</v>
      </c>
      <c r="BL302" s="15" t="s">
        <v>125</v>
      </c>
      <c r="BM302" s="136" t="s">
        <v>382</v>
      </c>
    </row>
    <row r="303" spans="2:65" s="1" customFormat="1">
      <c r="B303" s="27"/>
      <c r="D303" s="138" t="s">
        <v>127</v>
      </c>
      <c r="F303" s="139" t="s">
        <v>381</v>
      </c>
      <c r="L303" s="27"/>
      <c r="M303" s="140"/>
      <c r="T303" s="51"/>
      <c r="AT303" s="15" t="s">
        <v>127</v>
      </c>
      <c r="AU303" s="15" t="s">
        <v>78</v>
      </c>
    </row>
    <row r="304" spans="2:65" s="1" customFormat="1" ht="24.2" customHeight="1">
      <c r="B304" s="124"/>
      <c r="C304" s="125" t="s">
        <v>383</v>
      </c>
      <c r="D304" s="125" t="s">
        <v>121</v>
      </c>
      <c r="E304" s="126" t="s">
        <v>384</v>
      </c>
      <c r="F304" s="127" t="s">
        <v>385</v>
      </c>
      <c r="G304" s="128" t="s">
        <v>141</v>
      </c>
      <c r="H304" s="129">
        <v>10</v>
      </c>
      <c r="I304" s="130"/>
      <c r="J304" s="130">
        <f>ROUND(I304*H304,2)</f>
        <v>0</v>
      </c>
      <c r="K304" s="131"/>
      <c r="L304" s="27"/>
      <c r="M304" s="132" t="s">
        <v>1</v>
      </c>
      <c r="N304" s="133" t="s">
        <v>33</v>
      </c>
      <c r="O304" s="134">
        <v>0.32</v>
      </c>
      <c r="P304" s="134">
        <f>O304*H304</f>
        <v>3.2</v>
      </c>
      <c r="Q304" s="134">
        <v>1.0000000000000001E-5</v>
      </c>
      <c r="R304" s="134">
        <f>Q304*H304</f>
        <v>1E-4</v>
      </c>
      <c r="S304" s="134">
        <v>0</v>
      </c>
      <c r="T304" s="135">
        <f>S304*H304</f>
        <v>0</v>
      </c>
      <c r="AR304" s="136" t="s">
        <v>125</v>
      </c>
      <c r="AT304" s="136" t="s">
        <v>121</v>
      </c>
      <c r="AU304" s="136" t="s">
        <v>78</v>
      </c>
      <c r="AY304" s="15" t="s">
        <v>119</v>
      </c>
      <c r="BE304" s="137">
        <f>IF(N304="základní",J304,0)</f>
        <v>0</v>
      </c>
      <c r="BF304" s="137">
        <f>IF(N304="snížená",J304,0)</f>
        <v>0</v>
      </c>
      <c r="BG304" s="137">
        <f>IF(N304="zákl. přenesená",J304,0)</f>
        <v>0</v>
      </c>
      <c r="BH304" s="137">
        <f>IF(N304="sníž. přenesená",J304,0)</f>
        <v>0</v>
      </c>
      <c r="BI304" s="137">
        <f>IF(N304="nulová",J304,0)</f>
        <v>0</v>
      </c>
      <c r="BJ304" s="15" t="s">
        <v>76</v>
      </c>
      <c r="BK304" s="137">
        <f>ROUND(I304*H304,2)</f>
        <v>0</v>
      </c>
      <c r="BL304" s="15" t="s">
        <v>125</v>
      </c>
      <c r="BM304" s="136" t="s">
        <v>386</v>
      </c>
    </row>
    <row r="305" spans="2:65" s="1" customFormat="1" ht="19.5">
      <c r="B305" s="27"/>
      <c r="D305" s="138" t="s">
        <v>127</v>
      </c>
      <c r="F305" s="139" t="s">
        <v>387</v>
      </c>
      <c r="L305" s="27"/>
      <c r="M305" s="140"/>
      <c r="T305" s="51"/>
      <c r="AT305" s="15" t="s">
        <v>127</v>
      </c>
      <c r="AU305" s="15" t="s">
        <v>78</v>
      </c>
    </row>
    <row r="306" spans="2:65" s="1" customFormat="1">
      <c r="B306" s="27"/>
      <c r="D306" s="141" t="s">
        <v>129</v>
      </c>
      <c r="F306" s="142" t="s">
        <v>388</v>
      </c>
      <c r="L306" s="27"/>
      <c r="M306" s="140"/>
      <c r="T306" s="51"/>
      <c r="AT306" s="15" t="s">
        <v>129</v>
      </c>
      <c r="AU306" s="15" t="s">
        <v>78</v>
      </c>
    </row>
    <row r="307" spans="2:65" s="1" customFormat="1" ht="24.2" customHeight="1">
      <c r="B307" s="124"/>
      <c r="C307" s="155" t="s">
        <v>389</v>
      </c>
      <c r="D307" s="155" t="s">
        <v>264</v>
      </c>
      <c r="E307" s="156" t="s">
        <v>390</v>
      </c>
      <c r="F307" s="157" t="s">
        <v>391</v>
      </c>
      <c r="G307" s="158" t="s">
        <v>141</v>
      </c>
      <c r="H307" s="159">
        <v>10.15</v>
      </c>
      <c r="I307" s="160"/>
      <c r="J307" s="160">
        <f>ROUND(I307*H307,2)</f>
        <v>0</v>
      </c>
      <c r="K307" s="161"/>
      <c r="L307" s="162"/>
      <c r="M307" s="163" t="s">
        <v>1</v>
      </c>
      <c r="N307" s="164" t="s">
        <v>33</v>
      </c>
      <c r="O307" s="134">
        <v>0</v>
      </c>
      <c r="P307" s="134">
        <f>O307*H307</f>
        <v>0</v>
      </c>
      <c r="Q307" s="134">
        <v>5.0899999999999999E-3</v>
      </c>
      <c r="R307" s="134">
        <f>Q307*H307</f>
        <v>5.1663500000000001E-2</v>
      </c>
      <c r="S307" s="134">
        <v>0</v>
      </c>
      <c r="T307" s="135">
        <f>S307*H307</f>
        <v>0</v>
      </c>
      <c r="AR307" s="136" t="s">
        <v>177</v>
      </c>
      <c r="AT307" s="136" t="s">
        <v>264</v>
      </c>
      <c r="AU307" s="136" t="s">
        <v>78</v>
      </c>
      <c r="AY307" s="15" t="s">
        <v>119</v>
      </c>
      <c r="BE307" s="137">
        <f>IF(N307="základní",J307,0)</f>
        <v>0</v>
      </c>
      <c r="BF307" s="137">
        <f>IF(N307="snížená",J307,0)</f>
        <v>0</v>
      </c>
      <c r="BG307" s="137">
        <f>IF(N307="zákl. přenesená",J307,0)</f>
        <v>0</v>
      </c>
      <c r="BH307" s="137">
        <f>IF(N307="sníž. přenesená",J307,0)</f>
        <v>0</v>
      </c>
      <c r="BI307" s="137">
        <f>IF(N307="nulová",J307,0)</f>
        <v>0</v>
      </c>
      <c r="BJ307" s="15" t="s">
        <v>76</v>
      </c>
      <c r="BK307" s="137">
        <f>ROUND(I307*H307,2)</f>
        <v>0</v>
      </c>
      <c r="BL307" s="15" t="s">
        <v>125</v>
      </c>
      <c r="BM307" s="136" t="s">
        <v>392</v>
      </c>
    </row>
    <row r="308" spans="2:65" s="1" customFormat="1">
      <c r="B308" s="27"/>
      <c r="D308" s="138" t="s">
        <v>127</v>
      </c>
      <c r="F308" s="139" t="s">
        <v>391</v>
      </c>
      <c r="L308" s="27"/>
      <c r="M308" s="140"/>
      <c r="T308" s="51"/>
      <c r="AT308" s="15" t="s">
        <v>127</v>
      </c>
      <c r="AU308" s="15" t="s">
        <v>78</v>
      </c>
    </row>
    <row r="309" spans="2:65" s="12" customFormat="1">
      <c r="B309" s="143"/>
      <c r="D309" s="138" t="s">
        <v>131</v>
      </c>
      <c r="F309" s="145" t="s">
        <v>393</v>
      </c>
      <c r="H309" s="146">
        <v>10.15</v>
      </c>
      <c r="L309" s="143"/>
      <c r="M309" s="147"/>
      <c r="T309" s="148"/>
      <c r="AT309" s="144" t="s">
        <v>131</v>
      </c>
      <c r="AU309" s="144" t="s">
        <v>78</v>
      </c>
      <c r="AV309" s="12" t="s">
        <v>78</v>
      </c>
      <c r="AW309" s="12" t="s">
        <v>3</v>
      </c>
      <c r="AX309" s="12" t="s">
        <v>76</v>
      </c>
      <c r="AY309" s="144" t="s">
        <v>119</v>
      </c>
    </row>
    <row r="310" spans="2:65" s="1" customFormat="1" ht="24.2" customHeight="1">
      <c r="B310" s="124"/>
      <c r="C310" s="125" t="s">
        <v>394</v>
      </c>
      <c r="D310" s="125" t="s">
        <v>121</v>
      </c>
      <c r="E310" s="126" t="s">
        <v>395</v>
      </c>
      <c r="F310" s="127" t="s">
        <v>396</v>
      </c>
      <c r="G310" s="128" t="s">
        <v>141</v>
      </c>
      <c r="H310" s="129">
        <v>86.3</v>
      </c>
      <c r="I310" s="130"/>
      <c r="J310" s="130">
        <f>ROUND(I310*H310,2)</f>
        <v>0</v>
      </c>
      <c r="K310" s="131"/>
      <c r="L310" s="27"/>
      <c r="M310" s="132" t="s">
        <v>1</v>
      </c>
      <c r="N310" s="133" t="s">
        <v>33</v>
      </c>
      <c r="O310" s="134">
        <v>0.40799999999999997</v>
      </c>
      <c r="P310" s="134">
        <f>O310*H310</f>
        <v>35.2104</v>
      </c>
      <c r="Q310" s="134">
        <v>3.0000000000000001E-5</v>
      </c>
      <c r="R310" s="134">
        <f>Q310*H310</f>
        <v>2.5890000000000002E-3</v>
      </c>
      <c r="S310" s="134">
        <v>0</v>
      </c>
      <c r="T310" s="135">
        <f>S310*H310</f>
        <v>0</v>
      </c>
      <c r="AR310" s="136" t="s">
        <v>125</v>
      </c>
      <c r="AT310" s="136" t="s">
        <v>121</v>
      </c>
      <c r="AU310" s="136" t="s">
        <v>78</v>
      </c>
      <c r="AY310" s="15" t="s">
        <v>119</v>
      </c>
      <c r="BE310" s="137">
        <f>IF(N310="základní",J310,0)</f>
        <v>0</v>
      </c>
      <c r="BF310" s="137">
        <f>IF(N310="snížená",J310,0)</f>
        <v>0</v>
      </c>
      <c r="BG310" s="137">
        <f>IF(N310="zákl. přenesená",J310,0)</f>
        <v>0</v>
      </c>
      <c r="BH310" s="137">
        <f>IF(N310="sníž. přenesená",J310,0)</f>
        <v>0</v>
      </c>
      <c r="BI310" s="137">
        <f>IF(N310="nulová",J310,0)</f>
        <v>0</v>
      </c>
      <c r="BJ310" s="15" t="s">
        <v>76</v>
      </c>
      <c r="BK310" s="137">
        <f>ROUND(I310*H310,2)</f>
        <v>0</v>
      </c>
      <c r="BL310" s="15" t="s">
        <v>125</v>
      </c>
      <c r="BM310" s="136" t="s">
        <v>397</v>
      </c>
    </row>
    <row r="311" spans="2:65" s="1" customFormat="1" ht="19.5">
      <c r="B311" s="27"/>
      <c r="D311" s="138" t="s">
        <v>127</v>
      </c>
      <c r="F311" s="139" t="s">
        <v>398</v>
      </c>
      <c r="L311" s="27"/>
      <c r="M311" s="140"/>
      <c r="T311" s="51"/>
      <c r="AT311" s="15" t="s">
        <v>127</v>
      </c>
      <c r="AU311" s="15" t="s">
        <v>78</v>
      </c>
    </row>
    <row r="312" spans="2:65" s="1" customFormat="1">
      <c r="B312" s="27"/>
      <c r="D312" s="141" t="s">
        <v>129</v>
      </c>
      <c r="F312" s="142" t="s">
        <v>399</v>
      </c>
      <c r="L312" s="27"/>
      <c r="M312" s="140"/>
      <c r="T312" s="51"/>
      <c r="AT312" s="15" t="s">
        <v>129</v>
      </c>
      <c r="AU312" s="15" t="s">
        <v>78</v>
      </c>
    </row>
    <row r="313" spans="2:65" s="1" customFormat="1" ht="24.2" customHeight="1">
      <c r="B313" s="124"/>
      <c r="C313" s="155" t="s">
        <v>400</v>
      </c>
      <c r="D313" s="155" t="s">
        <v>264</v>
      </c>
      <c r="E313" s="156" t="s">
        <v>401</v>
      </c>
      <c r="F313" s="157" t="s">
        <v>402</v>
      </c>
      <c r="G313" s="158" t="s">
        <v>141</v>
      </c>
      <c r="H313" s="159">
        <v>87.594999999999999</v>
      </c>
      <c r="I313" s="160"/>
      <c r="J313" s="160">
        <f>ROUND(I313*H313,2)</f>
        <v>0</v>
      </c>
      <c r="K313" s="161"/>
      <c r="L313" s="162"/>
      <c r="M313" s="163" t="s">
        <v>1</v>
      </c>
      <c r="N313" s="164" t="s">
        <v>33</v>
      </c>
      <c r="O313" s="134">
        <v>0</v>
      </c>
      <c r="P313" s="134">
        <f>O313*H313</f>
        <v>0</v>
      </c>
      <c r="Q313" s="134">
        <v>2.044E-2</v>
      </c>
      <c r="R313" s="134">
        <f>Q313*H313</f>
        <v>1.7904418</v>
      </c>
      <c r="S313" s="134">
        <v>0</v>
      </c>
      <c r="T313" s="135">
        <f>S313*H313</f>
        <v>0</v>
      </c>
      <c r="AR313" s="136" t="s">
        <v>177</v>
      </c>
      <c r="AT313" s="136" t="s">
        <v>264</v>
      </c>
      <c r="AU313" s="136" t="s">
        <v>78</v>
      </c>
      <c r="AY313" s="15" t="s">
        <v>119</v>
      </c>
      <c r="BE313" s="137">
        <f>IF(N313="základní",J313,0)</f>
        <v>0</v>
      </c>
      <c r="BF313" s="137">
        <f>IF(N313="snížená",J313,0)</f>
        <v>0</v>
      </c>
      <c r="BG313" s="137">
        <f>IF(N313="zákl. přenesená",J313,0)</f>
        <v>0</v>
      </c>
      <c r="BH313" s="137">
        <f>IF(N313="sníž. přenesená",J313,0)</f>
        <v>0</v>
      </c>
      <c r="BI313" s="137">
        <f>IF(N313="nulová",J313,0)</f>
        <v>0</v>
      </c>
      <c r="BJ313" s="15" t="s">
        <v>76</v>
      </c>
      <c r="BK313" s="137">
        <f>ROUND(I313*H313,2)</f>
        <v>0</v>
      </c>
      <c r="BL313" s="15" t="s">
        <v>125</v>
      </c>
      <c r="BM313" s="136" t="s">
        <v>403</v>
      </c>
    </row>
    <row r="314" spans="2:65" s="1" customFormat="1">
      <c r="B314" s="27"/>
      <c r="D314" s="138" t="s">
        <v>127</v>
      </c>
      <c r="F314" s="139" t="s">
        <v>402</v>
      </c>
      <c r="L314" s="27"/>
      <c r="M314" s="140"/>
      <c r="T314" s="51"/>
      <c r="AT314" s="15" t="s">
        <v>127</v>
      </c>
      <c r="AU314" s="15" t="s">
        <v>78</v>
      </c>
    </row>
    <row r="315" spans="2:65" s="12" customFormat="1">
      <c r="B315" s="143"/>
      <c r="D315" s="138" t="s">
        <v>131</v>
      </c>
      <c r="F315" s="145" t="s">
        <v>404</v>
      </c>
      <c r="H315" s="146">
        <v>87.594999999999999</v>
      </c>
      <c r="L315" s="143"/>
      <c r="M315" s="147"/>
      <c r="T315" s="148"/>
      <c r="AT315" s="144" t="s">
        <v>131</v>
      </c>
      <c r="AU315" s="144" t="s">
        <v>78</v>
      </c>
      <c r="AV315" s="12" t="s">
        <v>78</v>
      </c>
      <c r="AW315" s="12" t="s">
        <v>3</v>
      </c>
      <c r="AX315" s="12" t="s">
        <v>76</v>
      </c>
      <c r="AY315" s="144" t="s">
        <v>119</v>
      </c>
    </row>
    <row r="316" spans="2:65" s="1" customFormat="1" ht="33" customHeight="1">
      <c r="B316" s="124"/>
      <c r="C316" s="125" t="s">
        <v>405</v>
      </c>
      <c r="D316" s="125" t="s">
        <v>121</v>
      </c>
      <c r="E316" s="126" t="s">
        <v>406</v>
      </c>
      <c r="F316" s="127" t="s">
        <v>407</v>
      </c>
      <c r="G316" s="128" t="s">
        <v>313</v>
      </c>
      <c r="H316" s="129">
        <v>0</v>
      </c>
      <c r="I316" s="130"/>
      <c r="J316" s="130">
        <f>ROUND(I316*H316,2)</f>
        <v>0</v>
      </c>
      <c r="K316" s="131"/>
      <c r="L316" s="27"/>
      <c r="M316" s="132" t="s">
        <v>1</v>
      </c>
      <c r="N316" s="133" t="s">
        <v>33</v>
      </c>
      <c r="O316" s="134">
        <v>0.68300000000000005</v>
      </c>
      <c r="P316" s="134">
        <f>O316*H316</f>
        <v>0</v>
      </c>
      <c r="Q316" s="134">
        <v>0</v>
      </c>
      <c r="R316" s="134">
        <f>Q316*H316</f>
        <v>0</v>
      </c>
      <c r="S316" s="134">
        <v>0</v>
      </c>
      <c r="T316" s="135">
        <f>S316*H316</f>
        <v>0</v>
      </c>
      <c r="AR316" s="136" t="s">
        <v>125</v>
      </c>
      <c r="AT316" s="136" t="s">
        <v>121</v>
      </c>
      <c r="AU316" s="136" t="s">
        <v>78</v>
      </c>
      <c r="AY316" s="15" t="s">
        <v>119</v>
      </c>
      <c r="BE316" s="137">
        <f>IF(N316="základní",J316,0)</f>
        <v>0</v>
      </c>
      <c r="BF316" s="137">
        <f>IF(N316="snížená",J316,0)</f>
        <v>0</v>
      </c>
      <c r="BG316" s="137">
        <f>IF(N316="zákl. přenesená",J316,0)</f>
        <v>0</v>
      </c>
      <c r="BH316" s="137">
        <f>IF(N316="sníž. přenesená",J316,0)</f>
        <v>0</v>
      </c>
      <c r="BI316" s="137">
        <f>IF(N316="nulová",J316,0)</f>
        <v>0</v>
      </c>
      <c r="BJ316" s="15" t="s">
        <v>76</v>
      </c>
      <c r="BK316" s="137">
        <f>ROUND(I316*H316,2)</f>
        <v>0</v>
      </c>
      <c r="BL316" s="15" t="s">
        <v>125</v>
      </c>
      <c r="BM316" s="136" t="s">
        <v>408</v>
      </c>
    </row>
    <row r="317" spans="2:65" s="1" customFormat="1" ht="29.25">
      <c r="B317" s="27"/>
      <c r="D317" s="138" t="s">
        <v>127</v>
      </c>
      <c r="F317" s="139" t="s">
        <v>409</v>
      </c>
      <c r="L317" s="27"/>
      <c r="M317" s="140"/>
      <c r="T317" s="51"/>
      <c r="AT317" s="15" t="s">
        <v>127</v>
      </c>
      <c r="AU317" s="15" t="s">
        <v>78</v>
      </c>
    </row>
    <row r="318" spans="2:65" s="1" customFormat="1">
      <c r="B318" s="27"/>
      <c r="D318" s="141" t="s">
        <v>129</v>
      </c>
      <c r="F318" s="142" t="s">
        <v>410</v>
      </c>
      <c r="L318" s="27"/>
      <c r="M318" s="140"/>
      <c r="T318" s="51"/>
      <c r="AT318" s="15" t="s">
        <v>129</v>
      </c>
      <c r="AU318" s="15" t="s">
        <v>78</v>
      </c>
    </row>
    <row r="319" spans="2:65" s="1" customFormat="1" ht="33" customHeight="1">
      <c r="B319" s="124"/>
      <c r="C319" s="155" t="s">
        <v>411</v>
      </c>
      <c r="D319" s="155" t="s">
        <v>264</v>
      </c>
      <c r="E319" s="156" t="s">
        <v>412</v>
      </c>
      <c r="F319" s="157" t="s">
        <v>413</v>
      </c>
      <c r="G319" s="158" t="s">
        <v>313</v>
      </c>
      <c r="H319" s="159">
        <v>0</v>
      </c>
      <c r="I319" s="160"/>
      <c r="J319" s="160">
        <f>ROUND(I319*H319,2)</f>
        <v>0</v>
      </c>
      <c r="K319" s="161"/>
      <c r="L319" s="162"/>
      <c r="M319" s="163" t="s">
        <v>1</v>
      </c>
      <c r="N319" s="164" t="s">
        <v>33</v>
      </c>
      <c r="O319" s="134">
        <v>0</v>
      </c>
      <c r="P319" s="134">
        <f>O319*H319</f>
        <v>0</v>
      </c>
      <c r="Q319" s="134">
        <v>6.9999999999999999E-4</v>
      </c>
      <c r="R319" s="134">
        <f>Q319*H319</f>
        <v>0</v>
      </c>
      <c r="S319" s="134">
        <v>0</v>
      </c>
      <c r="T319" s="135">
        <f>S319*H319</f>
        <v>0</v>
      </c>
      <c r="AR319" s="136" t="s">
        <v>177</v>
      </c>
      <c r="AT319" s="136" t="s">
        <v>264</v>
      </c>
      <c r="AU319" s="136" t="s">
        <v>78</v>
      </c>
      <c r="AY319" s="15" t="s">
        <v>119</v>
      </c>
      <c r="BE319" s="137">
        <f>IF(N319="základní",J319,0)</f>
        <v>0</v>
      </c>
      <c r="BF319" s="137">
        <f>IF(N319="snížená",J319,0)</f>
        <v>0</v>
      </c>
      <c r="BG319" s="137">
        <f>IF(N319="zákl. přenesená",J319,0)</f>
        <v>0</v>
      </c>
      <c r="BH319" s="137">
        <f>IF(N319="sníž. přenesená",J319,0)</f>
        <v>0</v>
      </c>
      <c r="BI319" s="137">
        <f>IF(N319="nulová",J319,0)</f>
        <v>0</v>
      </c>
      <c r="BJ319" s="15" t="s">
        <v>76</v>
      </c>
      <c r="BK319" s="137">
        <f>ROUND(I319*H319,2)</f>
        <v>0</v>
      </c>
      <c r="BL319" s="15" t="s">
        <v>125</v>
      </c>
      <c r="BM319" s="136" t="s">
        <v>414</v>
      </c>
    </row>
    <row r="320" spans="2:65" s="1" customFormat="1" ht="19.5">
      <c r="B320" s="27"/>
      <c r="D320" s="138" t="s">
        <v>127</v>
      </c>
      <c r="F320" s="139" t="s">
        <v>413</v>
      </c>
      <c r="L320" s="27"/>
      <c r="M320" s="140"/>
      <c r="T320" s="51"/>
      <c r="AT320" s="15" t="s">
        <v>127</v>
      </c>
      <c r="AU320" s="15" t="s">
        <v>78</v>
      </c>
    </row>
    <row r="321" spans="2:65" s="1" customFormat="1" ht="33" customHeight="1">
      <c r="B321" s="124"/>
      <c r="C321" s="155" t="s">
        <v>415</v>
      </c>
      <c r="D321" s="155" t="s">
        <v>264</v>
      </c>
      <c r="E321" s="156" t="s">
        <v>416</v>
      </c>
      <c r="F321" s="157" t="s">
        <v>417</v>
      </c>
      <c r="G321" s="158" t="s">
        <v>313</v>
      </c>
      <c r="H321" s="159">
        <v>0</v>
      </c>
      <c r="I321" s="160"/>
      <c r="J321" s="160">
        <f>ROUND(I321*H321,2)</f>
        <v>0</v>
      </c>
      <c r="K321" s="161"/>
      <c r="L321" s="162"/>
      <c r="M321" s="163" t="s">
        <v>1</v>
      </c>
      <c r="N321" s="164" t="s">
        <v>33</v>
      </c>
      <c r="O321" s="134">
        <v>0</v>
      </c>
      <c r="P321" s="134">
        <f>O321*H321</f>
        <v>0</v>
      </c>
      <c r="Q321" s="134">
        <v>8.0000000000000004E-4</v>
      </c>
      <c r="R321" s="134">
        <f>Q321*H321</f>
        <v>0</v>
      </c>
      <c r="S321" s="134">
        <v>0</v>
      </c>
      <c r="T321" s="135">
        <f>S321*H321</f>
        <v>0</v>
      </c>
      <c r="AR321" s="136" t="s">
        <v>177</v>
      </c>
      <c r="AT321" s="136" t="s">
        <v>264</v>
      </c>
      <c r="AU321" s="136" t="s">
        <v>78</v>
      </c>
      <c r="AY321" s="15" t="s">
        <v>119</v>
      </c>
      <c r="BE321" s="137">
        <f>IF(N321="základní",J321,0)</f>
        <v>0</v>
      </c>
      <c r="BF321" s="137">
        <f>IF(N321="snížená",J321,0)</f>
        <v>0</v>
      </c>
      <c r="BG321" s="137">
        <f>IF(N321="zákl. přenesená",J321,0)</f>
        <v>0</v>
      </c>
      <c r="BH321" s="137">
        <f>IF(N321="sníž. přenesená",J321,0)</f>
        <v>0</v>
      </c>
      <c r="BI321" s="137">
        <f>IF(N321="nulová",J321,0)</f>
        <v>0</v>
      </c>
      <c r="BJ321" s="15" t="s">
        <v>76</v>
      </c>
      <c r="BK321" s="137">
        <f>ROUND(I321*H321,2)</f>
        <v>0</v>
      </c>
      <c r="BL321" s="15" t="s">
        <v>125</v>
      </c>
      <c r="BM321" s="136" t="s">
        <v>418</v>
      </c>
    </row>
    <row r="322" spans="2:65" s="1" customFormat="1" ht="19.5">
      <c r="B322" s="27"/>
      <c r="D322" s="138" t="s">
        <v>127</v>
      </c>
      <c r="F322" s="139" t="s">
        <v>417</v>
      </c>
      <c r="L322" s="27"/>
      <c r="M322" s="140"/>
      <c r="T322" s="51"/>
      <c r="AT322" s="15" t="s">
        <v>127</v>
      </c>
      <c r="AU322" s="15" t="s">
        <v>78</v>
      </c>
    </row>
    <row r="323" spans="2:65" s="1" customFormat="1" ht="33" customHeight="1">
      <c r="B323" s="124"/>
      <c r="C323" s="125" t="s">
        <v>419</v>
      </c>
      <c r="D323" s="125" t="s">
        <v>121</v>
      </c>
      <c r="E323" s="126" t="s">
        <v>420</v>
      </c>
      <c r="F323" s="127" t="s">
        <v>421</v>
      </c>
      <c r="G323" s="128" t="s">
        <v>313</v>
      </c>
      <c r="H323" s="129">
        <v>2</v>
      </c>
      <c r="I323" s="130"/>
      <c r="J323" s="130">
        <f>ROUND(I323*H323,2)</f>
        <v>0</v>
      </c>
      <c r="K323" s="131"/>
      <c r="L323" s="27"/>
      <c r="M323" s="132" t="s">
        <v>1</v>
      </c>
      <c r="N323" s="133" t="s">
        <v>33</v>
      </c>
      <c r="O323" s="134">
        <v>0.745</v>
      </c>
      <c r="P323" s="134">
        <f>O323*H323</f>
        <v>1.49</v>
      </c>
      <c r="Q323" s="134">
        <v>0</v>
      </c>
      <c r="R323" s="134">
        <f>Q323*H323</f>
        <v>0</v>
      </c>
      <c r="S323" s="134">
        <v>0</v>
      </c>
      <c r="T323" s="135">
        <f>S323*H323</f>
        <v>0</v>
      </c>
      <c r="AR323" s="136" t="s">
        <v>125</v>
      </c>
      <c r="AT323" s="136" t="s">
        <v>121</v>
      </c>
      <c r="AU323" s="136" t="s">
        <v>78</v>
      </c>
      <c r="AY323" s="15" t="s">
        <v>119</v>
      </c>
      <c r="BE323" s="137">
        <f>IF(N323="základní",J323,0)</f>
        <v>0</v>
      </c>
      <c r="BF323" s="137">
        <f>IF(N323="snížená",J323,0)</f>
        <v>0</v>
      </c>
      <c r="BG323" s="137">
        <f>IF(N323="zákl. přenesená",J323,0)</f>
        <v>0</v>
      </c>
      <c r="BH323" s="137">
        <f>IF(N323="sníž. přenesená",J323,0)</f>
        <v>0</v>
      </c>
      <c r="BI323" s="137">
        <f>IF(N323="nulová",J323,0)</f>
        <v>0</v>
      </c>
      <c r="BJ323" s="15" t="s">
        <v>76</v>
      </c>
      <c r="BK323" s="137">
        <f>ROUND(I323*H323,2)</f>
        <v>0</v>
      </c>
      <c r="BL323" s="15" t="s">
        <v>125</v>
      </c>
      <c r="BM323" s="136" t="s">
        <v>422</v>
      </c>
    </row>
    <row r="324" spans="2:65" s="1" customFormat="1" ht="29.25">
      <c r="B324" s="27"/>
      <c r="D324" s="138" t="s">
        <v>127</v>
      </c>
      <c r="F324" s="139" t="s">
        <v>423</v>
      </c>
      <c r="L324" s="27"/>
      <c r="M324" s="140"/>
      <c r="T324" s="51"/>
      <c r="AT324" s="15" t="s">
        <v>127</v>
      </c>
      <c r="AU324" s="15" t="s">
        <v>78</v>
      </c>
    </row>
    <row r="325" spans="2:65" s="1" customFormat="1">
      <c r="B325" s="27"/>
      <c r="D325" s="141" t="s">
        <v>129</v>
      </c>
      <c r="F325" s="142" t="s">
        <v>424</v>
      </c>
      <c r="L325" s="27"/>
      <c r="M325" s="140"/>
      <c r="T325" s="51"/>
      <c r="AT325" s="15" t="s">
        <v>129</v>
      </c>
      <c r="AU325" s="15" t="s">
        <v>78</v>
      </c>
    </row>
    <row r="326" spans="2:65" s="1" customFormat="1" ht="21.75" customHeight="1">
      <c r="B326" s="124"/>
      <c r="C326" s="155" t="s">
        <v>425</v>
      </c>
      <c r="D326" s="155" t="s">
        <v>264</v>
      </c>
      <c r="E326" s="156" t="s">
        <v>426</v>
      </c>
      <c r="F326" s="157" t="s">
        <v>427</v>
      </c>
      <c r="G326" s="158" t="s">
        <v>313</v>
      </c>
      <c r="H326" s="159">
        <v>1</v>
      </c>
      <c r="I326" s="160"/>
      <c r="J326" s="160">
        <f>ROUND(I326*H326,2)</f>
        <v>0</v>
      </c>
      <c r="K326" s="161"/>
      <c r="L326" s="162"/>
      <c r="M326" s="163" t="s">
        <v>1</v>
      </c>
      <c r="N326" s="164" t="s">
        <v>33</v>
      </c>
      <c r="O326" s="134">
        <v>0</v>
      </c>
      <c r="P326" s="134">
        <f>O326*H326</f>
        <v>0</v>
      </c>
      <c r="Q326" s="134">
        <v>1E-3</v>
      </c>
      <c r="R326" s="134">
        <f>Q326*H326</f>
        <v>1E-3</v>
      </c>
      <c r="S326" s="134">
        <v>0</v>
      </c>
      <c r="T326" s="135">
        <f>S326*H326</f>
        <v>0</v>
      </c>
      <c r="AR326" s="136" t="s">
        <v>177</v>
      </c>
      <c r="AT326" s="136" t="s">
        <v>264</v>
      </c>
      <c r="AU326" s="136" t="s">
        <v>78</v>
      </c>
      <c r="AY326" s="15" t="s">
        <v>119</v>
      </c>
      <c r="BE326" s="137">
        <f>IF(N326="základní",J326,0)</f>
        <v>0</v>
      </c>
      <c r="BF326" s="137">
        <f>IF(N326="snížená",J326,0)</f>
        <v>0</v>
      </c>
      <c r="BG326" s="137">
        <f>IF(N326="zákl. přenesená",J326,0)</f>
        <v>0</v>
      </c>
      <c r="BH326" s="137">
        <f>IF(N326="sníž. přenesená",J326,0)</f>
        <v>0</v>
      </c>
      <c r="BI326" s="137">
        <f>IF(N326="nulová",J326,0)</f>
        <v>0</v>
      </c>
      <c r="BJ326" s="15" t="s">
        <v>76</v>
      </c>
      <c r="BK326" s="137">
        <f>ROUND(I326*H326,2)</f>
        <v>0</v>
      </c>
      <c r="BL326" s="15" t="s">
        <v>125</v>
      </c>
      <c r="BM326" s="136" t="s">
        <v>428</v>
      </c>
    </row>
    <row r="327" spans="2:65" s="1" customFormat="1">
      <c r="B327" s="27"/>
      <c r="D327" s="138" t="s">
        <v>127</v>
      </c>
      <c r="F327" s="139" t="s">
        <v>427</v>
      </c>
      <c r="L327" s="27"/>
      <c r="M327" s="140"/>
      <c r="T327" s="51"/>
      <c r="AT327" s="15" t="s">
        <v>127</v>
      </c>
      <c r="AU327" s="15" t="s">
        <v>78</v>
      </c>
    </row>
    <row r="328" spans="2:65" s="1" customFormat="1" ht="21.75" customHeight="1">
      <c r="B328" s="124"/>
      <c r="C328" s="155" t="s">
        <v>429</v>
      </c>
      <c r="D328" s="155" t="s">
        <v>264</v>
      </c>
      <c r="E328" s="156" t="s">
        <v>430</v>
      </c>
      <c r="F328" s="157" t="s">
        <v>431</v>
      </c>
      <c r="G328" s="158" t="s">
        <v>313</v>
      </c>
      <c r="H328" s="159">
        <v>1</v>
      </c>
      <c r="I328" s="160"/>
      <c r="J328" s="160">
        <f>ROUND(I328*H328,2)</f>
        <v>0</v>
      </c>
      <c r="K328" s="161"/>
      <c r="L328" s="162"/>
      <c r="M328" s="163" t="s">
        <v>1</v>
      </c>
      <c r="N328" s="164" t="s">
        <v>33</v>
      </c>
      <c r="O328" s="134">
        <v>0</v>
      </c>
      <c r="P328" s="134">
        <f>O328*H328</f>
        <v>0</v>
      </c>
      <c r="Q328" s="134">
        <v>1.1999999999999999E-3</v>
      </c>
      <c r="R328" s="134">
        <f>Q328*H328</f>
        <v>1.1999999999999999E-3</v>
      </c>
      <c r="S328" s="134">
        <v>0</v>
      </c>
      <c r="T328" s="135">
        <f>S328*H328</f>
        <v>0</v>
      </c>
      <c r="AR328" s="136" t="s">
        <v>177</v>
      </c>
      <c r="AT328" s="136" t="s">
        <v>264</v>
      </c>
      <c r="AU328" s="136" t="s">
        <v>78</v>
      </c>
      <c r="AY328" s="15" t="s">
        <v>119</v>
      </c>
      <c r="BE328" s="137">
        <f>IF(N328="základní",J328,0)</f>
        <v>0</v>
      </c>
      <c r="BF328" s="137">
        <f>IF(N328="snížená",J328,0)</f>
        <v>0</v>
      </c>
      <c r="BG328" s="137">
        <f>IF(N328="zákl. přenesená",J328,0)</f>
        <v>0</v>
      </c>
      <c r="BH328" s="137">
        <f>IF(N328="sníž. přenesená",J328,0)</f>
        <v>0</v>
      </c>
      <c r="BI328" s="137">
        <f>IF(N328="nulová",J328,0)</f>
        <v>0</v>
      </c>
      <c r="BJ328" s="15" t="s">
        <v>76</v>
      </c>
      <c r="BK328" s="137">
        <f>ROUND(I328*H328,2)</f>
        <v>0</v>
      </c>
      <c r="BL328" s="15" t="s">
        <v>125</v>
      </c>
      <c r="BM328" s="136" t="s">
        <v>432</v>
      </c>
    </row>
    <row r="329" spans="2:65" s="1" customFormat="1">
      <c r="B329" s="27"/>
      <c r="D329" s="138" t="s">
        <v>127</v>
      </c>
      <c r="F329" s="139" t="s">
        <v>431</v>
      </c>
      <c r="L329" s="27"/>
      <c r="M329" s="140"/>
      <c r="T329" s="51"/>
      <c r="AT329" s="15" t="s">
        <v>127</v>
      </c>
      <c r="AU329" s="15" t="s">
        <v>78</v>
      </c>
    </row>
    <row r="330" spans="2:65" s="1" customFormat="1" ht="33" customHeight="1">
      <c r="B330" s="124"/>
      <c r="C330" s="125" t="s">
        <v>433</v>
      </c>
      <c r="D330" s="125" t="s">
        <v>121</v>
      </c>
      <c r="E330" s="126" t="s">
        <v>434</v>
      </c>
      <c r="F330" s="127" t="s">
        <v>435</v>
      </c>
      <c r="G330" s="128" t="s">
        <v>313</v>
      </c>
      <c r="H330" s="129">
        <v>0</v>
      </c>
      <c r="I330" s="130"/>
      <c r="J330" s="130">
        <f>ROUND(I330*H330,2)</f>
        <v>0</v>
      </c>
      <c r="K330" s="131"/>
      <c r="L330" s="27"/>
      <c r="M330" s="132" t="s">
        <v>1</v>
      </c>
      <c r="N330" s="133" t="s">
        <v>33</v>
      </c>
      <c r="O330" s="134">
        <v>2.1789999999999998</v>
      </c>
      <c r="P330" s="134">
        <f>O330*H330</f>
        <v>0</v>
      </c>
      <c r="Q330" s="134">
        <v>0</v>
      </c>
      <c r="R330" s="134">
        <f>Q330*H330</f>
        <v>0</v>
      </c>
      <c r="S330" s="134">
        <v>0</v>
      </c>
      <c r="T330" s="135">
        <f>S330*H330</f>
        <v>0</v>
      </c>
      <c r="AR330" s="136" t="s">
        <v>125</v>
      </c>
      <c r="AT330" s="136" t="s">
        <v>121</v>
      </c>
      <c r="AU330" s="136" t="s">
        <v>78</v>
      </c>
      <c r="AY330" s="15" t="s">
        <v>119</v>
      </c>
      <c r="BE330" s="137">
        <f>IF(N330="základní",J330,0)</f>
        <v>0</v>
      </c>
      <c r="BF330" s="137">
        <f>IF(N330="snížená",J330,0)</f>
        <v>0</v>
      </c>
      <c r="BG330" s="137">
        <f>IF(N330="zákl. přenesená",J330,0)</f>
        <v>0</v>
      </c>
      <c r="BH330" s="137">
        <f>IF(N330="sníž. přenesená",J330,0)</f>
        <v>0</v>
      </c>
      <c r="BI330" s="137">
        <f>IF(N330="nulová",J330,0)</f>
        <v>0</v>
      </c>
      <c r="BJ330" s="15" t="s">
        <v>76</v>
      </c>
      <c r="BK330" s="137">
        <f>ROUND(I330*H330,2)</f>
        <v>0</v>
      </c>
      <c r="BL330" s="15" t="s">
        <v>125</v>
      </c>
      <c r="BM330" s="136" t="s">
        <v>436</v>
      </c>
    </row>
    <row r="331" spans="2:65" s="1" customFormat="1" ht="19.5">
      <c r="B331" s="27"/>
      <c r="D331" s="138" t="s">
        <v>127</v>
      </c>
      <c r="F331" s="139" t="s">
        <v>437</v>
      </c>
      <c r="L331" s="27"/>
      <c r="M331" s="140"/>
      <c r="T331" s="51"/>
      <c r="AT331" s="15" t="s">
        <v>127</v>
      </c>
      <c r="AU331" s="15" t="s">
        <v>78</v>
      </c>
    </row>
    <row r="332" spans="2:65" s="1" customFormat="1">
      <c r="B332" s="27"/>
      <c r="D332" s="141" t="s">
        <v>129</v>
      </c>
      <c r="F332" s="142" t="s">
        <v>438</v>
      </c>
      <c r="L332" s="27"/>
      <c r="M332" s="140"/>
      <c r="T332" s="51"/>
      <c r="AT332" s="15" t="s">
        <v>129</v>
      </c>
      <c r="AU332" s="15" t="s">
        <v>78</v>
      </c>
    </row>
    <row r="333" spans="2:65" s="1" customFormat="1" ht="37.9" customHeight="1">
      <c r="B333" s="124"/>
      <c r="C333" s="155" t="s">
        <v>439</v>
      </c>
      <c r="D333" s="155" t="s">
        <v>264</v>
      </c>
      <c r="E333" s="156" t="s">
        <v>440</v>
      </c>
      <c r="F333" s="157" t="s">
        <v>441</v>
      </c>
      <c r="G333" s="158" t="s">
        <v>313</v>
      </c>
      <c r="H333" s="159">
        <v>0</v>
      </c>
      <c r="I333" s="160"/>
      <c r="J333" s="160">
        <f>ROUND(I333*H333,2)</f>
        <v>0</v>
      </c>
      <c r="K333" s="161"/>
      <c r="L333" s="162"/>
      <c r="M333" s="163" t="s">
        <v>1</v>
      </c>
      <c r="N333" s="164" t="s">
        <v>33</v>
      </c>
      <c r="O333" s="134">
        <v>0</v>
      </c>
      <c r="P333" s="134">
        <f>O333*H333</f>
        <v>0</v>
      </c>
      <c r="Q333" s="134">
        <v>1.67E-2</v>
      </c>
      <c r="R333" s="134">
        <f>Q333*H333</f>
        <v>0</v>
      </c>
      <c r="S333" s="134">
        <v>0</v>
      </c>
      <c r="T333" s="135">
        <f>S333*H333</f>
        <v>0</v>
      </c>
      <c r="AR333" s="136" t="s">
        <v>177</v>
      </c>
      <c r="AT333" s="136" t="s">
        <v>264</v>
      </c>
      <c r="AU333" s="136" t="s">
        <v>78</v>
      </c>
      <c r="AY333" s="15" t="s">
        <v>119</v>
      </c>
      <c r="BE333" s="137">
        <f>IF(N333="základní",J333,0)</f>
        <v>0</v>
      </c>
      <c r="BF333" s="137">
        <f>IF(N333="snížená",J333,0)</f>
        <v>0</v>
      </c>
      <c r="BG333" s="137">
        <f>IF(N333="zákl. přenesená",J333,0)</f>
        <v>0</v>
      </c>
      <c r="BH333" s="137">
        <f>IF(N333="sníž. přenesená",J333,0)</f>
        <v>0</v>
      </c>
      <c r="BI333" s="137">
        <f>IF(N333="nulová",J333,0)</f>
        <v>0</v>
      </c>
      <c r="BJ333" s="15" t="s">
        <v>76</v>
      </c>
      <c r="BK333" s="137">
        <f>ROUND(I333*H333,2)</f>
        <v>0</v>
      </c>
      <c r="BL333" s="15" t="s">
        <v>125</v>
      </c>
      <c r="BM333" s="136" t="s">
        <v>442</v>
      </c>
    </row>
    <row r="334" spans="2:65" s="1" customFormat="1" ht="19.5">
      <c r="B334" s="27"/>
      <c r="D334" s="138" t="s">
        <v>127</v>
      </c>
      <c r="F334" s="139" t="s">
        <v>441</v>
      </c>
      <c r="L334" s="27"/>
      <c r="M334" s="140"/>
      <c r="T334" s="51"/>
      <c r="AT334" s="15" t="s">
        <v>127</v>
      </c>
      <c r="AU334" s="15" t="s">
        <v>78</v>
      </c>
    </row>
    <row r="335" spans="2:65" s="1" customFormat="1" ht="37.9" customHeight="1">
      <c r="B335" s="124"/>
      <c r="C335" s="155" t="s">
        <v>443</v>
      </c>
      <c r="D335" s="155" t="s">
        <v>264</v>
      </c>
      <c r="E335" s="156" t="s">
        <v>444</v>
      </c>
      <c r="F335" s="157" t="s">
        <v>445</v>
      </c>
      <c r="G335" s="158" t="s">
        <v>313</v>
      </c>
      <c r="H335" s="159">
        <v>0</v>
      </c>
      <c r="I335" s="160"/>
      <c r="J335" s="160">
        <f>ROUND(I335*H335,2)</f>
        <v>0</v>
      </c>
      <c r="K335" s="161"/>
      <c r="L335" s="162"/>
      <c r="M335" s="163" t="s">
        <v>1</v>
      </c>
      <c r="N335" s="164" t="s">
        <v>33</v>
      </c>
      <c r="O335" s="134">
        <v>0</v>
      </c>
      <c r="P335" s="134">
        <f>O335*H335</f>
        <v>0</v>
      </c>
      <c r="Q335" s="134">
        <v>1.7100000000000001E-2</v>
      </c>
      <c r="R335" s="134">
        <f>Q335*H335</f>
        <v>0</v>
      </c>
      <c r="S335" s="134">
        <v>0</v>
      </c>
      <c r="T335" s="135">
        <f>S335*H335</f>
        <v>0</v>
      </c>
      <c r="AR335" s="136" t="s">
        <v>177</v>
      </c>
      <c r="AT335" s="136" t="s">
        <v>264</v>
      </c>
      <c r="AU335" s="136" t="s">
        <v>78</v>
      </c>
      <c r="AY335" s="15" t="s">
        <v>119</v>
      </c>
      <c r="BE335" s="137">
        <f>IF(N335="základní",J335,0)</f>
        <v>0</v>
      </c>
      <c r="BF335" s="137">
        <f>IF(N335="snížená",J335,0)</f>
        <v>0</v>
      </c>
      <c r="BG335" s="137">
        <f>IF(N335="zákl. přenesená",J335,0)</f>
        <v>0</v>
      </c>
      <c r="BH335" s="137">
        <f>IF(N335="sníž. přenesená",J335,0)</f>
        <v>0</v>
      </c>
      <c r="BI335" s="137">
        <f>IF(N335="nulová",J335,0)</f>
        <v>0</v>
      </c>
      <c r="BJ335" s="15" t="s">
        <v>76</v>
      </c>
      <c r="BK335" s="137">
        <f>ROUND(I335*H335,2)</f>
        <v>0</v>
      </c>
      <c r="BL335" s="15" t="s">
        <v>125</v>
      </c>
      <c r="BM335" s="136" t="s">
        <v>446</v>
      </c>
    </row>
    <row r="336" spans="2:65" s="1" customFormat="1" ht="19.5">
      <c r="B336" s="27"/>
      <c r="D336" s="138" t="s">
        <v>127</v>
      </c>
      <c r="F336" s="139" t="s">
        <v>445</v>
      </c>
      <c r="L336" s="27"/>
      <c r="M336" s="140"/>
      <c r="T336" s="51"/>
      <c r="AT336" s="15" t="s">
        <v>127</v>
      </c>
      <c r="AU336" s="15" t="s">
        <v>78</v>
      </c>
    </row>
    <row r="337" spans="2:65" s="1" customFormat="1" ht="33" customHeight="1">
      <c r="B337" s="124"/>
      <c r="C337" s="125" t="s">
        <v>447</v>
      </c>
      <c r="D337" s="125" t="s">
        <v>121</v>
      </c>
      <c r="E337" s="126" t="s">
        <v>448</v>
      </c>
      <c r="F337" s="127" t="s">
        <v>449</v>
      </c>
      <c r="G337" s="128" t="s">
        <v>313</v>
      </c>
      <c r="H337" s="129">
        <v>2</v>
      </c>
      <c r="I337" s="130"/>
      <c r="J337" s="130">
        <f>ROUND(I337*H337,2)</f>
        <v>0</v>
      </c>
      <c r="K337" s="131"/>
      <c r="L337" s="27"/>
      <c r="M337" s="132" t="s">
        <v>1</v>
      </c>
      <c r="N337" s="133" t="s">
        <v>33</v>
      </c>
      <c r="O337" s="134">
        <v>1.4830000000000001</v>
      </c>
      <c r="P337" s="134">
        <f>O337*H337</f>
        <v>2.9660000000000002</v>
      </c>
      <c r="Q337" s="134">
        <v>0</v>
      </c>
      <c r="R337" s="134">
        <f>Q337*H337</f>
        <v>0</v>
      </c>
      <c r="S337" s="134">
        <v>0</v>
      </c>
      <c r="T337" s="135">
        <f>S337*H337</f>
        <v>0</v>
      </c>
      <c r="AR337" s="136" t="s">
        <v>125</v>
      </c>
      <c r="AT337" s="136" t="s">
        <v>121</v>
      </c>
      <c r="AU337" s="136" t="s">
        <v>78</v>
      </c>
      <c r="AY337" s="15" t="s">
        <v>119</v>
      </c>
      <c r="BE337" s="137">
        <f>IF(N337="základní",J337,0)</f>
        <v>0</v>
      </c>
      <c r="BF337" s="137">
        <f>IF(N337="snížená",J337,0)</f>
        <v>0</v>
      </c>
      <c r="BG337" s="137">
        <f>IF(N337="zákl. přenesená",J337,0)</f>
        <v>0</v>
      </c>
      <c r="BH337" s="137">
        <f>IF(N337="sníž. přenesená",J337,0)</f>
        <v>0</v>
      </c>
      <c r="BI337" s="137">
        <f>IF(N337="nulová",J337,0)</f>
        <v>0</v>
      </c>
      <c r="BJ337" s="15" t="s">
        <v>76</v>
      </c>
      <c r="BK337" s="137">
        <f>ROUND(I337*H337,2)</f>
        <v>0</v>
      </c>
      <c r="BL337" s="15" t="s">
        <v>125</v>
      </c>
      <c r="BM337" s="136" t="s">
        <v>450</v>
      </c>
    </row>
    <row r="338" spans="2:65" s="1" customFormat="1" ht="19.5">
      <c r="B338" s="27"/>
      <c r="D338" s="138" t="s">
        <v>127</v>
      </c>
      <c r="F338" s="139" t="s">
        <v>451</v>
      </c>
      <c r="L338" s="27"/>
      <c r="M338" s="140"/>
      <c r="T338" s="51"/>
      <c r="AT338" s="15" t="s">
        <v>127</v>
      </c>
      <c r="AU338" s="15" t="s">
        <v>78</v>
      </c>
    </row>
    <row r="339" spans="2:65" s="1" customFormat="1">
      <c r="B339" s="27"/>
      <c r="D339" s="141" t="s">
        <v>129</v>
      </c>
      <c r="F339" s="142" t="s">
        <v>452</v>
      </c>
      <c r="L339" s="27"/>
      <c r="M339" s="140"/>
      <c r="T339" s="51"/>
      <c r="AT339" s="15" t="s">
        <v>129</v>
      </c>
      <c r="AU339" s="15" t="s">
        <v>78</v>
      </c>
    </row>
    <row r="340" spans="2:65" s="1" customFormat="1" ht="16.5" customHeight="1">
      <c r="B340" s="124"/>
      <c r="C340" s="155" t="s">
        <v>453</v>
      </c>
      <c r="D340" s="155" t="s">
        <v>264</v>
      </c>
      <c r="E340" s="156" t="s">
        <v>454</v>
      </c>
      <c r="F340" s="157" t="s">
        <v>455</v>
      </c>
      <c r="G340" s="158" t="s">
        <v>313</v>
      </c>
      <c r="H340" s="159">
        <v>1</v>
      </c>
      <c r="I340" s="160"/>
      <c r="J340" s="160">
        <f>ROUND(I340*H340,2)</f>
        <v>0</v>
      </c>
      <c r="K340" s="161"/>
      <c r="L340" s="162"/>
      <c r="M340" s="163" t="s">
        <v>1</v>
      </c>
      <c r="N340" s="164" t="s">
        <v>33</v>
      </c>
      <c r="O340" s="134">
        <v>0</v>
      </c>
      <c r="P340" s="134">
        <f>O340*H340</f>
        <v>0</v>
      </c>
      <c r="Q340" s="134">
        <v>8.5000000000000006E-3</v>
      </c>
      <c r="R340" s="134">
        <f>Q340*H340</f>
        <v>8.5000000000000006E-3</v>
      </c>
      <c r="S340" s="134">
        <v>0</v>
      </c>
      <c r="T340" s="135">
        <f>S340*H340</f>
        <v>0</v>
      </c>
      <c r="AR340" s="136" t="s">
        <v>177</v>
      </c>
      <c r="AT340" s="136" t="s">
        <v>264</v>
      </c>
      <c r="AU340" s="136" t="s">
        <v>78</v>
      </c>
      <c r="AY340" s="15" t="s">
        <v>119</v>
      </c>
      <c r="BE340" s="137">
        <f>IF(N340="základní",J340,0)</f>
        <v>0</v>
      </c>
      <c r="BF340" s="137">
        <f>IF(N340="snížená",J340,0)</f>
        <v>0</v>
      </c>
      <c r="BG340" s="137">
        <f>IF(N340="zákl. přenesená",J340,0)</f>
        <v>0</v>
      </c>
      <c r="BH340" s="137">
        <f>IF(N340="sníž. přenesená",J340,0)</f>
        <v>0</v>
      </c>
      <c r="BI340" s="137">
        <f>IF(N340="nulová",J340,0)</f>
        <v>0</v>
      </c>
      <c r="BJ340" s="15" t="s">
        <v>76</v>
      </c>
      <c r="BK340" s="137">
        <f>ROUND(I340*H340,2)</f>
        <v>0</v>
      </c>
      <c r="BL340" s="15" t="s">
        <v>125</v>
      </c>
      <c r="BM340" s="136" t="s">
        <v>456</v>
      </c>
    </row>
    <row r="341" spans="2:65" s="1" customFormat="1">
      <c r="B341" s="27"/>
      <c r="D341" s="138" t="s">
        <v>127</v>
      </c>
      <c r="F341" s="139" t="s">
        <v>455</v>
      </c>
      <c r="L341" s="27"/>
      <c r="M341" s="140"/>
      <c r="T341" s="51"/>
      <c r="AT341" s="15" t="s">
        <v>127</v>
      </c>
      <c r="AU341" s="15" t="s">
        <v>78</v>
      </c>
    </row>
    <row r="342" spans="2:65" s="1" customFormat="1" ht="16.5" customHeight="1">
      <c r="B342" s="124"/>
      <c r="C342" s="155" t="s">
        <v>457</v>
      </c>
      <c r="D342" s="155" t="s">
        <v>264</v>
      </c>
      <c r="E342" s="156" t="s">
        <v>458</v>
      </c>
      <c r="F342" s="157" t="s">
        <v>459</v>
      </c>
      <c r="G342" s="158" t="s">
        <v>313</v>
      </c>
      <c r="H342" s="159">
        <v>1</v>
      </c>
      <c r="I342" s="160"/>
      <c r="J342" s="160">
        <f>ROUND(I342*H342,2)</f>
        <v>0</v>
      </c>
      <c r="K342" s="161"/>
      <c r="L342" s="162"/>
      <c r="M342" s="163" t="s">
        <v>1</v>
      </c>
      <c r="N342" s="164" t="s">
        <v>33</v>
      </c>
      <c r="O342" s="134">
        <v>0</v>
      </c>
      <c r="P342" s="134">
        <f>O342*H342</f>
        <v>0</v>
      </c>
      <c r="Q342" s="134">
        <v>8.5000000000000006E-3</v>
      </c>
      <c r="R342" s="134">
        <f>Q342*H342</f>
        <v>8.5000000000000006E-3</v>
      </c>
      <c r="S342" s="134">
        <v>0</v>
      </c>
      <c r="T342" s="135">
        <f>S342*H342</f>
        <v>0</v>
      </c>
      <c r="AR342" s="136" t="s">
        <v>177</v>
      </c>
      <c r="AT342" s="136" t="s">
        <v>264</v>
      </c>
      <c r="AU342" s="136" t="s">
        <v>78</v>
      </c>
      <c r="AY342" s="15" t="s">
        <v>119</v>
      </c>
      <c r="BE342" s="137">
        <f>IF(N342="základní",J342,0)</f>
        <v>0</v>
      </c>
      <c r="BF342" s="137">
        <f>IF(N342="snížená",J342,0)</f>
        <v>0</v>
      </c>
      <c r="BG342" s="137">
        <f>IF(N342="zákl. přenesená",J342,0)</f>
        <v>0</v>
      </c>
      <c r="BH342" s="137">
        <f>IF(N342="sníž. přenesená",J342,0)</f>
        <v>0</v>
      </c>
      <c r="BI342" s="137">
        <f>IF(N342="nulová",J342,0)</f>
        <v>0</v>
      </c>
      <c r="BJ342" s="15" t="s">
        <v>76</v>
      </c>
      <c r="BK342" s="137">
        <f>ROUND(I342*H342,2)</f>
        <v>0</v>
      </c>
      <c r="BL342" s="15" t="s">
        <v>125</v>
      </c>
      <c r="BM342" s="136" t="s">
        <v>460</v>
      </c>
    </row>
    <row r="343" spans="2:65" s="1" customFormat="1">
      <c r="B343" s="27"/>
      <c r="D343" s="138" t="s">
        <v>127</v>
      </c>
      <c r="F343" s="139" t="s">
        <v>459</v>
      </c>
      <c r="L343" s="27"/>
      <c r="M343" s="140"/>
      <c r="T343" s="51"/>
      <c r="AT343" s="15" t="s">
        <v>127</v>
      </c>
      <c r="AU343" s="15" t="s">
        <v>78</v>
      </c>
    </row>
    <row r="344" spans="2:65" s="1" customFormat="1" ht="21.75" customHeight="1">
      <c r="B344" s="124"/>
      <c r="C344" s="125" t="s">
        <v>461</v>
      </c>
      <c r="D344" s="125" t="s">
        <v>121</v>
      </c>
      <c r="E344" s="126" t="s">
        <v>462</v>
      </c>
      <c r="F344" s="127" t="s">
        <v>463</v>
      </c>
      <c r="G344" s="128" t="s">
        <v>141</v>
      </c>
      <c r="H344" s="129">
        <v>10</v>
      </c>
      <c r="I344" s="130"/>
      <c r="J344" s="130">
        <f>ROUND(I344*H344,2)</f>
        <v>0</v>
      </c>
      <c r="K344" s="131"/>
      <c r="L344" s="27"/>
      <c r="M344" s="132" t="s">
        <v>1</v>
      </c>
      <c r="N344" s="133" t="s">
        <v>33</v>
      </c>
      <c r="O344" s="134">
        <v>5.5E-2</v>
      </c>
      <c r="P344" s="134">
        <f>O344*H344</f>
        <v>0.55000000000000004</v>
      </c>
      <c r="Q344" s="134">
        <v>0</v>
      </c>
      <c r="R344" s="134">
        <f>Q344*H344</f>
        <v>0</v>
      </c>
      <c r="S344" s="134">
        <v>0</v>
      </c>
      <c r="T344" s="135">
        <f>S344*H344</f>
        <v>0</v>
      </c>
      <c r="AR344" s="136" t="s">
        <v>125</v>
      </c>
      <c r="AT344" s="136" t="s">
        <v>121</v>
      </c>
      <c r="AU344" s="136" t="s">
        <v>78</v>
      </c>
      <c r="AY344" s="15" t="s">
        <v>119</v>
      </c>
      <c r="BE344" s="137">
        <f>IF(N344="základní",J344,0)</f>
        <v>0</v>
      </c>
      <c r="BF344" s="137">
        <f>IF(N344="snížená",J344,0)</f>
        <v>0</v>
      </c>
      <c r="BG344" s="137">
        <f>IF(N344="zákl. přenesená",J344,0)</f>
        <v>0</v>
      </c>
      <c r="BH344" s="137">
        <f>IF(N344="sníž. přenesená",J344,0)</f>
        <v>0</v>
      </c>
      <c r="BI344" s="137">
        <f>IF(N344="nulová",J344,0)</f>
        <v>0</v>
      </c>
      <c r="BJ344" s="15" t="s">
        <v>76</v>
      </c>
      <c r="BK344" s="137">
        <f>ROUND(I344*H344,2)</f>
        <v>0</v>
      </c>
      <c r="BL344" s="15" t="s">
        <v>125</v>
      </c>
      <c r="BM344" s="136" t="s">
        <v>464</v>
      </c>
    </row>
    <row r="345" spans="2:65" s="1" customFormat="1">
      <c r="B345" s="27"/>
      <c r="D345" s="138" t="s">
        <v>127</v>
      </c>
      <c r="F345" s="139" t="s">
        <v>465</v>
      </c>
      <c r="L345" s="27"/>
      <c r="M345" s="140"/>
      <c r="T345" s="51"/>
      <c r="AT345" s="15" t="s">
        <v>127</v>
      </c>
      <c r="AU345" s="15" t="s">
        <v>78</v>
      </c>
    </row>
    <row r="346" spans="2:65" s="1" customFormat="1">
      <c r="B346" s="27"/>
      <c r="D346" s="141" t="s">
        <v>129</v>
      </c>
      <c r="F346" s="142" t="s">
        <v>466</v>
      </c>
      <c r="L346" s="27"/>
      <c r="M346" s="140"/>
      <c r="T346" s="51"/>
      <c r="AT346" s="15" t="s">
        <v>129</v>
      </c>
      <c r="AU346" s="15" t="s">
        <v>78</v>
      </c>
    </row>
    <row r="347" spans="2:65" s="12" customFormat="1">
      <c r="B347" s="143"/>
      <c r="D347" s="138" t="s">
        <v>131</v>
      </c>
      <c r="E347" s="144" t="s">
        <v>1</v>
      </c>
      <c r="F347" s="145" t="s">
        <v>294</v>
      </c>
      <c r="H347" s="146">
        <v>10</v>
      </c>
      <c r="L347" s="143"/>
      <c r="M347" s="147"/>
      <c r="T347" s="148"/>
      <c r="AT347" s="144" t="s">
        <v>131</v>
      </c>
      <c r="AU347" s="144" t="s">
        <v>78</v>
      </c>
      <c r="AV347" s="12" t="s">
        <v>78</v>
      </c>
      <c r="AW347" s="12" t="s">
        <v>25</v>
      </c>
      <c r="AX347" s="12" t="s">
        <v>76</v>
      </c>
      <c r="AY347" s="144" t="s">
        <v>119</v>
      </c>
    </row>
    <row r="348" spans="2:65" s="1" customFormat="1" ht="21.75" customHeight="1">
      <c r="B348" s="124"/>
      <c r="C348" s="125" t="s">
        <v>467</v>
      </c>
      <c r="D348" s="125" t="s">
        <v>121</v>
      </c>
      <c r="E348" s="126" t="s">
        <v>468</v>
      </c>
      <c r="F348" s="127" t="s">
        <v>469</v>
      </c>
      <c r="G348" s="128" t="s">
        <v>141</v>
      </c>
      <c r="H348" s="129">
        <v>86.3</v>
      </c>
      <c r="I348" s="130"/>
      <c r="J348" s="130">
        <f>ROUND(I348*H348,2)</f>
        <v>0</v>
      </c>
      <c r="K348" s="131"/>
      <c r="L348" s="27"/>
      <c r="M348" s="132" t="s">
        <v>1</v>
      </c>
      <c r="N348" s="133" t="s">
        <v>33</v>
      </c>
      <c r="O348" s="134">
        <v>9.9000000000000005E-2</v>
      </c>
      <c r="P348" s="134">
        <f>O348*H348</f>
        <v>8.5436999999999994</v>
      </c>
      <c r="Q348" s="134">
        <v>0</v>
      </c>
      <c r="R348" s="134">
        <f>Q348*H348</f>
        <v>0</v>
      </c>
      <c r="S348" s="134">
        <v>0</v>
      </c>
      <c r="T348" s="135">
        <f>S348*H348</f>
        <v>0</v>
      </c>
      <c r="AR348" s="136" t="s">
        <v>125</v>
      </c>
      <c r="AT348" s="136" t="s">
        <v>121</v>
      </c>
      <c r="AU348" s="136" t="s">
        <v>78</v>
      </c>
      <c r="AY348" s="15" t="s">
        <v>119</v>
      </c>
      <c r="BE348" s="137">
        <f>IF(N348="základní",J348,0)</f>
        <v>0</v>
      </c>
      <c r="BF348" s="137">
        <f>IF(N348="snížená",J348,0)</f>
        <v>0</v>
      </c>
      <c r="BG348" s="137">
        <f>IF(N348="zákl. přenesená",J348,0)</f>
        <v>0</v>
      </c>
      <c r="BH348" s="137">
        <f>IF(N348="sníž. přenesená",J348,0)</f>
        <v>0</v>
      </c>
      <c r="BI348" s="137">
        <f>IF(N348="nulová",J348,0)</f>
        <v>0</v>
      </c>
      <c r="BJ348" s="15" t="s">
        <v>76</v>
      </c>
      <c r="BK348" s="137">
        <f>ROUND(I348*H348,2)</f>
        <v>0</v>
      </c>
      <c r="BL348" s="15" t="s">
        <v>125</v>
      </c>
      <c r="BM348" s="136" t="s">
        <v>470</v>
      </c>
    </row>
    <row r="349" spans="2:65" s="1" customFormat="1">
      <c r="B349" s="27"/>
      <c r="D349" s="138" t="s">
        <v>127</v>
      </c>
      <c r="F349" s="139" t="s">
        <v>471</v>
      </c>
      <c r="L349" s="27"/>
      <c r="M349" s="140"/>
      <c r="T349" s="51"/>
      <c r="AT349" s="15" t="s">
        <v>127</v>
      </c>
      <c r="AU349" s="15" t="s">
        <v>78</v>
      </c>
    </row>
    <row r="350" spans="2:65" s="1" customFormat="1">
      <c r="B350" s="27"/>
      <c r="D350" s="141" t="s">
        <v>129</v>
      </c>
      <c r="F350" s="142" t="s">
        <v>472</v>
      </c>
      <c r="L350" s="27"/>
      <c r="M350" s="140"/>
      <c r="T350" s="51"/>
      <c r="AT350" s="15" t="s">
        <v>129</v>
      </c>
      <c r="AU350" s="15" t="s">
        <v>78</v>
      </c>
    </row>
    <row r="351" spans="2:65" s="12" customFormat="1">
      <c r="B351" s="143"/>
      <c r="D351" s="138" t="s">
        <v>131</v>
      </c>
      <c r="E351" s="144" t="s">
        <v>1</v>
      </c>
      <c r="F351" s="145" t="s">
        <v>293</v>
      </c>
      <c r="H351" s="146">
        <v>86.3</v>
      </c>
      <c r="L351" s="143"/>
      <c r="M351" s="147"/>
      <c r="T351" s="148"/>
      <c r="AT351" s="144" t="s">
        <v>131</v>
      </c>
      <c r="AU351" s="144" t="s">
        <v>78</v>
      </c>
      <c r="AV351" s="12" t="s">
        <v>78</v>
      </c>
      <c r="AW351" s="12" t="s">
        <v>25</v>
      </c>
      <c r="AX351" s="12" t="s">
        <v>76</v>
      </c>
      <c r="AY351" s="144" t="s">
        <v>119</v>
      </c>
    </row>
    <row r="352" spans="2:65" s="1" customFormat="1" ht="24.2" customHeight="1">
      <c r="B352" s="124"/>
      <c r="C352" s="125" t="s">
        <v>473</v>
      </c>
      <c r="D352" s="125" t="s">
        <v>121</v>
      </c>
      <c r="E352" s="126" t="s">
        <v>474</v>
      </c>
      <c r="F352" s="127" t="s">
        <v>475</v>
      </c>
      <c r="G352" s="128" t="s">
        <v>313</v>
      </c>
      <c r="H352" s="129">
        <v>4</v>
      </c>
      <c r="I352" s="130"/>
      <c r="J352" s="130">
        <f>ROUND(I352*H352,2)</f>
        <v>0</v>
      </c>
      <c r="K352" s="131"/>
      <c r="L352" s="27"/>
      <c r="M352" s="132" t="s">
        <v>1</v>
      </c>
      <c r="N352" s="133" t="s">
        <v>33</v>
      </c>
      <c r="O352" s="134">
        <v>5.4249999999999998</v>
      </c>
      <c r="P352" s="134">
        <f>O352*H352</f>
        <v>21.7</v>
      </c>
      <c r="Q352" s="134">
        <v>0.41948000000000002</v>
      </c>
      <c r="R352" s="134">
        <f>Q352*H352</f>
        <v>1.6779200000000001</v>
      </c>
      <c r="S352" s="134">
        <v>0</v>
      </c>
      <c r="T352" s="135">
        <f>S352*H352</f>
        <v>0</v>
      </c>
      <c r="AR352" s="136" t="s">
        <v>125</v>
      </c>
      <c r="AT352" s="136" t="s">
        <v>121</v>
      </c>
      <c r="AU352" s="136" t="s">
        <v>78</v>
      </c>
      <c r="AY352" s="15" t="s">
        <v>119</v>
      </c>
      <c r="BE352" s="137">
        <f>IF(N352="základní",J352,0)</f>
        <v>0</v>
      </c>
      <c r="BF352" s="137">
        <f>IF(N352="snížená",J352,0)</f>
        <v>0</v>
      </c>
      <c r="BG352" s="137">
        <f>IF(N352="zákl. přenesená",J352,0)</f>
        <v>0</v>
      </c>
      <c r="BH352" s="137">
        <f>IF(N352="sníž. přenesená",J352,0)</f>
        <v>0</v>
      </c>
      <c r="BI352" s="137">
        <f>IF(N352="nulová",J352,0)</f>
        <v>0</v>
      </c>
      <c r="BJ352" s="15" t="s">
        <v>76</v>
      </c>
      <c r="BK352" s="137">
        <f>ROUND(I352*H352,2)</f>
        <v>0</v>
      </c>
      <c r="BL352" s="15" t="s">
        <v>125</v>
      </c>
      <c r="BM352" s="136" t="s">
        <v>476</v>
      </c>
    </row>
    <row r="353" spans="2:65" s="1" customFormat="1" ht="19.5">
      <c r="B353" s="27"/>
      <c r="D353" s="138" t="s">
        <v>127</v>
      </c>
      <c r="F353" s="139" t="s">
        <v>477</v>
      </c>
      <c r="L353" s="27"/>
      <c r="M353" s="140"/>
      <c r="T353" s="51"/>
      <c r="AT353" s="15" t="s">
        <v>127</v>
      </c>
      <c r="AU353" s="15" t="s">
        <v>78</v>
      </c>
    </row>
    <row r="354" spans="2:65" s="1" customFormat="1">
      <c r="B354" s="27"/>
      <c r="D354" s="141" t="s">
        <v>129</v>
      </c>
      <c r="F354" s="142" t="s">
        <v>478</v>
      </c>
      <c r="L354" s="27"/>
      <c r="M354" s="140"/>
      <c r="T354" s="51"/>
      <c r="AT354" s="15" t="s">
        <v>129</v>
      </c>
      <c r="AU354" s="15" t="s">
        <v>78</v>
      </c>
    </row>
    <row r="355" spans="2:65" s="12" customFormat="1">
      <c r="B355" s="143"/>
      <c r="D355" s="138" t="s">
        <v>131</v>
      </c>
      <c r="E355" s="144" t="s">
        <v>1</v>
      </c>
      <c r="F355" s="145" t="s">
        <v>479</v>
      </c>
      <c r="H355" s="146">
        <v>4</v>
      </c>
      <c r="L355" s="143"/>
      <c r="M355" s="147"/>
      <c r="T355" s="148"/>
      <c r="AT355" s="144" t="s">
        <v>131</v>
      </c>
      <c r="AU355" s="144" t="s">
        <v>78</v>
      </c>
      <c r="AV355" s="12" t="s">
        <v>78</v>
      </c>
      <c r="AW355" s="12" t="s">
        <v>25</v>
      </c>
      <c r="AX355" s="12" t="s">
        <v>76</v>
      </c>
      <c r="AY355" s="144" t="s">
        <v>119</v>
      </c>
    </row>
    <row r="356" spans="2:65" s="1" customFormat="1" ht="24.2" customHeight="1">
      <c r="B356" s="124"/>
      <c r="C356" s="155" t="s">
        <v>480</v>
      </c>
      <c r="D356" s="155" t="s">
        <v>264</v>
      </c>
      <c r="E356" s="156" t="s">
        <v>481</v>
      </c>
      <c r="F356" s="157" t="s">
        <v>482</v>
      </c>
      <c r="G356" s="158" t="s">
        <v>313</v>
      </c>
      <c r="H356" s="159">
        <v>4</v>
      </c>
      <c r="I356" s="160"/>
      <c r="J356" s="160">
        <f>ROUND(I356*H356,2)</f>
        <v>0</v>
      </c>
      <c r="K356" s="161"/>
      <c r="L356" s="162"/>
      <c r="M356" s="163" t="s">
        <v>1</v>
      </c>
      <c r="N356" s="164" t="s">
        <v>33</v>
      </c>
      <c r="O356" s="134">
        <v>0</v>
      </c>
      <c r="P356" s="134">
        <f>O356*H356</f>
        <v>0</v>
      </c>
      <c r="Q356" s="134">
        <v>1.37</v>
      </c>
      <c r="R356" s="134">
        <f>Q356*H356</f>
        <v>5.48</v>
      </c>
      <c r="S356" s="134">
        <v>0</v>
      </c>
      <c r="T356" s="135">
        <f>S356*H356</f>
        <v>0</v>
      </c>
      <c r="AR356" s="136" t="s">
        <v>177</v>
      </c>
      <c r="AT356" s="136" t="s">
        <v>264</v>
      </c>
      <c r="AU356" s="136" t="s">
        <v>78</v>
      </c>
      <c r="AY356" s="15" t="s">
        <v>119</v>
      </c>
      <c r="BE356" s="137">
        <f>IF(N356="základní",J356,0)</f>
        <v>0</v>
      </c>
      <c r="BF356" s="137">
        <f>IF(N356="snížená",J356,0)</f>
        <v>0</v>
      </c>
      <c r="BG356" s="137">
        <f>IF(N356="zákl. přenesená",J356,0)</f>
        <v>0</v>
      </c>
      <c r="BH356" s="137">
        <f>IF(N356="sníž. přenesená",J356,0)</f>
        <v>0</v>
      </c>
      <c r="BI356" s="137">
        <f>IF(N356="nulová",J356,0)</f>
        <v>0</v>
      </c>
      <c r="BJ356" s="15" t="s">
        <v>76</v>
      </c>
      <c r="BK356" s="137">
        <f>ROUND(I356*H356,2)</f>
        <v>0</v>
      </c>
      <c r="BL356" s="15" t="s">
        <v>125</v>
      </c>
      <c r="BM356" s="136" t="s">
        <v>483</v>
      </c>
    </row>
    <row r="357" spans="2:65" s="1" customFormat="1" ht="19.5">
      <c r="B357" s="27"/>
      <c r="D357" s="138" t="s">
        <v>127</v>
      </c>
      <c r="F357" s="139" t="s">
        <v>482</v>
      </c>
      <c r="L357" s="27"/>
      <c r="M357" s="140"/>
      <c r="T357" s="51"/>
      <c r="AT357" s="15" t="s">
        <v>127</v>
      </c>
      <c r="AU357" s="15" t="s">
        <v>78</v>
      </c>
    </row>
    <row r="358" spans="2:65" s="1" customFormat="1" ht="24.2" customHeight="1">
      <c r="B358" s="124"/>
      <c r="C358" s="155" t="s">
        <v>484</v>
      </c>
      <c r="D358" s="155" t="s">
        <v>264</v>
      </c>
      <c r="E358" s="156" t="s">
        <v>485</v>
      </c>
      <c r="F358" s="157" t="s">
        <v>486</v>
      </c>
      <c r="G358" s="158" t="s">
        <v>313</v>
      </c>
      <c r="H358" s="159">
        <v>10</v>
      </c>
      <c r="I358" s="160"/>
      <c r="J358" s="160">
        <f>ROUND(I358*H358,2)</f>
        <v>0</v>
      </c>
      <c r="K358" s="161"/>
      <c r="L358" s="162"/>
      <c r="M358" s="163" t="s">
        <v>1</v>
      </c>
      <c r="N358" s="164" t="s">
        <v>33</v>
      </c>
      <c r="O358" s="134">
        <v>0</v>
      </c>
      <c r="P358" s="134">
        <f>O358*H358</f>
        <v>0</v>
      </c>
      <c r="Q358" s="134">
        <v>2E-3</v>
      </c>
      <c r="R358" s="134">
        <f>Q358*H358</f>
        <v>0.02</v>
      </c>
      <c r="S358" s="134">
        <v>0</v>
      </c>
      <c r="T358" s="135">
        <f>S358*H358</f>
        <v>0</v>
      </c>
      <c r="AR358" s="136" t="s">
        <v>177</v>
      </c>
      <c r="AT358" s="136" t="s">
        <v>264</v>
      </c>
      <c r="AU358" s="136" t="s">
        <v>78</v>
      </c>
      <c r="AY358" s="15" t="s">
        <v>119</v>
      </c>
      <c r="BE358" s="137">
        <f>IF(N358="základní",J358,0)</f>
        <v>0</v>
      </c>
      <c r="BF358" s="137">
        <f>IF(N358="snížená",J358,0)</f>
        <v>0</v>
      </c>
      <c r="BG358" s="137">
        <f>IF(N358="zákl. přenesená",J358,0)</f>
        <v>0</v>
      </c>
      <c r="BH358" s="137">
        <f>IF(N358="sníž. přenesená",J358,0)</f>
        <v>0</v>
      </c>
      <c r="BI358" s="137">
        <f>IF(N358="nulová",J358,0)</f>
        <v>0</v>
      </c>
      <c r="BJ358" s="15" t="s">
        <v>76</v>
      </c>
      <c r="BK358" s="137">
        <f>ROUND(I358*H358,2)</f>
        <v>0</v>
      </c>
      <c r="BL358" s="15" t="s">
        <v>125</v>
      </c>
      <c r="BM358" s="136" t="s">
        <v>487</v>
      </c>
    </row>
    <row r="359" spans="2:65" s="1" customFormat="1">
      <c r="B359" s="27"/>
      <c r="D359" s="138" t="s">
        <v>127</v>
      </c>
      <c r="F359" s="139" t="s">
        <v>486</v>
      </c>
      <c r="L359" s="27"/>
      <c r="M359" s="140"/>
      <c r="T359" s="51"/>
      <c r="AT359" s="15" t="s">
        <v>127</v>
      </c>
      <c r="AU359" s="15" t="s">
        <v>78</v>
      </c>
    </row>
    <row r="360" spans="2:65" s="1" customFormat="1" ht="24.2" customHeight="1">
      <c r="B360" s="124"/>
      <c r="C360" s="125" t="s">
        <v>488</v>
      </c>
      <c r="D360" s="125" t="s">
        <v>121</v>
      </c>
      <c r="E360" s="126" t="s">
        <v>489</v>
      </c>
      <c r="F360" s="127" t="s">
        <v>490</v>
      </c>
      <c r="G360" s="128" t="s">
        <v>313</v>
      </c>
      <c r="H360" s="129">
        <v>4</v>
      </c>
      <c r="I360" s="130"/>
      <c r="J360" s="130">
        <f>ROUND(I360*H360,2)</f>
        <v>0</v>
      </c>
      <c r="K360" s="131"/>
      <c r="L360" s="27"/>
      <c r="M360" s="132" t="s">
        <v>1</v>
      </c>
      <c r="N360" s="133" t="s">
        <v>33</v>
      </c>
      <c r="O360" s="134">
        <v>1.5109999999999999</v>
      </c>
      <c r="P360" s="134">
        <f>O360*H360</f>
        <v>6.0439999999999996</v>
      </c>
      <c r="Q360" s="134">
        <v>9.8899999999999995E-3</v>
      </c>
      <c r="R360" s="134">
        <f>Q360*H360</f>
        <v>3.9559999999999998E-2</v>
      </c>
      <c r="S360" s="134">
        <v>0</v>
      </c>
      <c r="T360" s="135">
        <f>S360*H360</f>
        <v>0</v>
      </c>
      <c r="AR360" s="136" t="s">
        <v>125</v>
      </c>
      <c r="AT360" s="136" t="s">
        <v>121</v>
      </c>
      <c r="AU360" s="136" t="s">
        <v>78</v>
      </c>
      <c r="AY360" s="15" t="s">
        <v>119</v>
      </c>
      <c r="BE360" s="137">
        <f>IF(N360="základní",J360,0)</f>
        <v>0</v>
      </c>
      <c r="BF360" s="137">
        <f>IF(N360="snížená",J360,0)</f>
        <v>0</v>
      </c>
      <c r="BG360" s="137">
        <f>IF(N360="zákl. přenesená",J360,0)</f>
        <v>0</v>
      </c>
      <c r="BH360" s="137">
        <f>IF(N360="sníž. přenesená",J360,0)</f>
        <v>0</v>
      </c>
      <c r="BI360" s="137">
        <f>IF(N360="nulová",J360,0)</f>
        <v>0</v>
      </c>
      <c r="BJ360" s="15" t="s">
        <v>76</v>
      </c>
      <c r="BK360" s="137">
        <f>ROUND(I360*H360,2)</f>
        <v>0</v>
      </c>
      <c r="BL360" s="15" t="s">
        <v>125</v>
      </c>
      <c r="BM360" s="136" t="s">
        <v>491</v>
      </c>
    </row>
    <row r="361" spans="2:65" s="1" customFormat="1" ht="19.5">
      <c r="B361" s="27"/>
      <c r="D361" s="138" t="s">
        <v>127</v>
      </c>
      <c r="F361" s="139" t="s">
        <v>492</v>
      </c>
      <c r="L361" s="27"/>
      <c r="M361" s="140"/>
      <c r="T361" s="51"/>
      <c r="AT361" s="15" t="s">
        <v>127</v>
      </c>
      <c r="AU361" s="15" t="s">
        <v>78</v>
      </c>
    </row>
    <row r="362" spans="2:65" s="1" customFormat="1">
      <c r="B362" s="27"/>
      <c r="D362" s="141" t="s">
        <v>129</v>
      </c>
      <c r="F362" s="142" t="s">
        <v>493</v>
      </c>
      <c r="L362" s="27"/>
      <c r="M362" s="140"/>
      <c r="T362" s="51"/>
      <c r="AT362" s="15" t="s">
        <v>129</v>
      </c>
      <c r="AU362" s="15" t="s">
        <v>78</v>
      </c>
    </row>
    <row r="363" spans="2:65" s="12" customFormat="1">
      <c r="B363" s="143"/>
      <c r="D363" s="138" t="s">
        <v>131</v>
      </c>
      <c r="E363" s="144" t="s">
        <v>1</v>
      </c>
      <c r="F363" s="145" t="s">
        <v>479</v>
      </c>
      <c r="H363" s="146">
        <v>4</v>
      </c>
      <c r="L363" s="143"/>
      <c r="M363" s="147"/>
      <c r="T363" s="148"/>
      <c r="AT363" s="144" t="s">
        <v>131</v>
      </c>
      <c r="AU363" s="144" t="s">
        <v>78</v>
      </c>
      <c r="AV363" s="12" t="s">
        <v>78</v>
      </c>
      <c r="AW363" s="12" t="s">
        <v>25</v>
      </c>
      <c r="AX363" s="12" t="s">
        <v>76</v>
      </c>
      <c r="AY363" s="144" t="s">
        <v>119</v>
      </c>
    </row>
    <row r="364" spans="2:65" s="1" customFormat="1" ht="16.5" customHeight="1">
      <c r="B364" s="124"/>
      <c r="C364" s="155" t="s">
        <v>494</v>
      </c>
      <c r="D364" s="155" t="s">
        <v>264</v>
      </c>
      <c r="E364" s="156" t="s">
        <v>495</v>
      </c>
      <c r="F364" s="157" t="s">
        <v>496</v>
      </c>
      <c r="G364" s="158" t="s">
        <v>313</v>
      </c>
      <c r="H364" s="159">
        <v>4</v>
      </c>
      <c r="I364" s="160"/>
      <c r="J364" s="160">
        <f>ROUND(I364*H364,2)</f>
        <v>0</v>
      </c>
      <c r="K364" s="161"/>
      <c r="L364" s="162"/>
      <c r="M364" s="163" t="s">
        <v>1</v>
      </c>
      <c r="N364" s="164" t="s">
        <v>33</v>
      </c>
      <c r="O364" s="134">
        <v>0</v>
      </c>
      <c r="P364" s="134">
        <f>O364*H364</f>
        <v>0</v>
      </c>
      <c r="Q364" s="134">
        <v>0.26200000000000001</v>
      </c>
      <c r="R364" s="134">
        <f>Q364*H364</f>
        <v>1.048</v>
      </c>
      <c r="S364" s="134">
        <v>0</v>
      </c>
      <c r="T364" s="135">
        <f>S364*H364</f>
        <v>0</v>
      </c>
      <c r="AR364" s="136" t="s">
        <v>177</v>
      </c>
      <c r="AT364" s="136" t="s">
        <v>264</v>
      </c>
      <c r="AU364" s="136" t="s">
        <v>78</v>
      </c>
      <c r="AY364" s="15" t="s">
        <v>119</v>
      </c>
      <c r="BE364" s="137">
        <f>IF(N364="základní",J364,0)</f>
        <v>0</v>
      </c>
      <c r="BF364" s="137">
        <f>IF(N364="snížená",J364,0)</f>
        <v>0</v>
      </c>
      <c r="BG364" s="137">
        <f>IF(N364="zákl. přenesená",J364,0)</f>
        <v>0</v>
      </c>
      <c r="BH364" s="137">
        <f>IF(N364="sníž. přenesená",J364,0)</f>
        <v>0</v>
      </c>
      <c r="BI364" s="137">
        <f>IF(N364="nulová",J364,0)</f>
        <v>0</v>
      </c>
      <c r="BJ364" s="15" t="s">
        <v>76</v>
      </c>
      <c r="BK364" s="137">
        <f>ROUND(I364*H364,2)</f>
        <v>0</v>
      </c>
      <c r="BL364" s="15" t="s">
        <v>125</v>
      </c>
      <c r="BM364" s="136" t="s">
        <v>497</v>
      </c>
    </row>
    <row r="365" spans="2:65" s="1" customFormat="1">
      <c r="B365" s="27"/>
      <c r="D365" s="138" t="s">
        <v>127</v>
      </c>
      <c r="F365" s="139" t="s">
        <v>496</v>
      </c>
      <c r="L365" s="27"/>
      <c r="M365" s="140"/>
      <c r="T365" s="51"/>
      <c r="AT365" s="15" t="s">
        <v>127</v>
      </c>
      <c r="AU365" s="15" t="s">
        <v>78</v>
      </c>
    </row>
    <row r="366" spans="2:65" s="1" customFormat="1" ht="24.2" customHeight="1">
      <c r="B366" s="124"/>
      <c r="C366" s="125" t="s">
        <v>498</v>
      </c>
      <c r="D366" s="125" t="s">
        <v>121</v>
      </c>
      <c r="E366" s="126" t="s">
        <v>499</v>
      </c>
      <c r="F366" s="127" t="s">
        <v>500</v>
      </c>
      <c r="G366" s="128" t="s">
        <v>313</v>
      </c>
      <c r="H366" s="129">
        <v>2</v>
      </c>
      <c r="I366" s="130"/>
      <c r="J366" s="130">
        <f>ROUND(I366*H366,2)</f>
        <v>0</v>
      </c>
      <c r="K366" s="131"/>
      <c r="L366" s="27"/>
      <c r="M366" s="132" t="s">
        <v>1</v>
      </c>
      <c r="N366" s="133" t="s">
        <v>33</v>
      </c>
      <c r="O366" s="134">
        <v>2.2029999999999998</v>
      </c>
      <c r="P366" s="134">
        <f>O366*H366</f>
        <v>4.4059999999999997</v>
      </c>
      <c r="Q366" s="134">
        <v>9.8899999999999995E-3</v>
      </c>
      <c r="R366" s="134">
        <f>Q366*H366</f>
        <v>1.9779999999999999E-2</v>
      </c>
      <c r="S366" s="134">
        <v>0</v>
      </c>
      <c r="T366" s="135">
        <f>S366*H366</f>
        <v>0</v>
      </c>
      <c r="AR366" s="136" t="s">
        <v>125</v>
      </c>
      <c r="AT366" s="136" t="s">
        <v>121</v>
      </c>
      <c r="AU366" s="136" t="s">
        <v>78</v>
      </c>
      <c r="AY366" s="15" t="s">
        <v>119</v>
      </c>
      <c r="BE366" s="137">
        <f>IF(N366="základní",J366,0)</f>
        <v>0</v>
      </c>
      <c r="BF366" s="137">
        <f>IF(N366="snížená",J366,0)</f>
        <v>0</v>
      </c>
      <c r="BG366" s="137">
        <f>IF(N366="zákl. přenesená",J366,0)</f>
        <v>0</v>
      </c>
      <c r="BH366" s="137">
        <f>IF(N366="sníž. přenesená",J366,0)</f>
        <v>0</v>
      </c>
      <c r="BI366" s="137">
        <f>IF(N366="nulová",J366,0)</f>
        <v>0</v>
      </c>
      <c r="BJ366" s="15" t="s">
        <v>76</v>
      </c>
      <c r="BK366" s="137">
        <f>ROUND(I366*H366,2)</f>
        <v>0</v>
      </c>
      <c r="BL366" s="15" t="s">
        <v>125</v>
      </c>
      <c r="BM366" s="136" t="s">
        <v>501</v>
      </c>
    </row>
    <row r="367" spans="2:65" s="1" customFormat="1" ht="19.5">
      <c r="B367" s="27"/>
      <c r="D367" s="138" t="s">
        <v>127</v>
      </c>
      <c r="F367" s="139" t="s">
        <v>502</v>
      </c>
      <c r="L367" s="27"/>
      <c r="M367" s="140"/>
      <c r="T367" s="51"/>
      <c r="AT367" s="15" t="s">
        <v>127</v>
      </c>
      <c r="AU367" s="15" t="s">
        <v>78</v>
      </c>
    </row>
    <row r="368" spans="2:65" s="1" customFormat="1">
      <c r="B368" s="27"/>
      <c r="D368" s="141" t="s">
        <v>129</v>
      </c>
      <c r="F368" s="142" t="s">
        <v>503</v>
      </c>
      <c r="L368" s="27"/>
      <c r="M368" s="140"/>
      <c r="T368" s="51"/>
      <c r="AT368" s="15" t="s">
        <v>129</v>
      </c>
      <c r="AU368" s="15" t="s">
        <v>78</v>
      </c>
    </row>
    <row r="369" spans="2:65" s="12" customFormat="1">
      <c r="B369" s="143"/>
      <c r="D369" s="138" t="s">
        <v>131</v>
      </c>
      <c r="E369" s="144" t="s">
        <v>1</v>
      </c>
      <c r="F369" s="145" t="s">
        <v>504</v>
      </c>
      <c r="H369" s="146">
        <v>2</v>
      </c>
      <c r="L369" s="143"/>
      <c r="M369" s="147"/>
      <c r="T369" s="148"/>
      <c r="AT369" s="144" t="s">
        <v>131</v>
      </c>
      <c r="AU369" s="144" t="s">
        <v>78</v>
      </c>
      <c r="AV369" s="12" t="s">
        <v>78</v>
      </c>
      <c r="AW369" s="12" t="s">
        <v>25</v>
      </c>
      <c r="AX369" s="12" t="s">
        <v>76</v>
      </c>
      <c r="AY369" s="144" t="s">
        <v>119</v>
      </c>
    </row>
    <row r="370" spans="2:65" s="1" customFormat="1" ht="16.5" customHeight="1">
      <c r="B370" s="124"/>
      <c r="C370" s="155" t="s">
        <v>505</v>
      </c>
      <c r="D370" s="155" t="s">
        <v>264</v>
      </c>
      <c r="E370" s="156" t="s">
        <v>506</v>
      </c>
      <c r="F370" s="157" t="s">
        <v>507</v>
      </c>
      <c r="G370" s="158" t="s">
        <v>313</v>
      </c>
      <c r="H370" s="159">
        <v>2</v>
      </c>
      <c r="I370" s="160"/>
      <c r="J370" s="160">
        <f>ROUND(I370*H370,2)</f>
        <v>0</v>
      </c>
      <c r="K370" s="161"/>
      <c r="L370" s="162"/>
      <c r="M370" s="163" t="s">
        <v>1</v>
      </c>
      <c r="N370" s="164" t="s">
        <v>33</v>
      </c>
      <c r="O370" s="134">
        <v>0</v>
      </c>
      <c r="P370" s="134">
        <f>O370*H370</f>
        <v>0</v>
      </c>
      <c r="Q370" s="134">
        <v>0.52600000000000002</v>
      </c>
      <c r="R370" s="134">
        <f>Q370*H370</f>
        <v>1.052</v>
      </c>
      <c r="S370" s="134">
        <v>0</v>
      </c>
      <c r="T370" s="135">
        <f>S370*H370</f>
        <v>0</v>
      </c>
      <c r="AR370" s="136" t="s">
        <v>177</v>
      </c>
      <c r="AT370" s="136" t="s">
        <v>264</v>
      </c>
      <c r="AU370" s="136" t="s">
        <v>78</v>
      </c>
      <c r="AY370" s="15" t="s">
        <v>119</v>
      </c>
      <c r="BE370" s="137">
        <f>IF(N370="základní",J370,0)</f>
        <v>0</v>
      </c>
      <c r="BF370" s="137">
        <f>IF(N370="snížená",J370,0)</f>
        <v>0</v>
      </c>
      <c r="BG370" s="137">
        <f>IF(N370="zákl. přenesená",J370,0)</f>
        <v>0</v>
      </c>
      <c r="BH370" s="137">
        <f>IF(N370="sníž. přenesená",J370,0)</f>
        <v>0</v>
      </c>
      <c r="BI370" s="137">
        <f>IF(N370="nulová",J370,0)</f>
        <v>0</v>
      </c>
      <c r="BJ370" s="15" t="s">
        <v>76</v>
      </c>
      <c r="BK370" s="137">
        <f>ROUND(I370*H370,2)</f>
        <v>0</v>
      </c>
      <c r="BL370" s="15" t="s">
        <v>125</v>
      </c>
      <c r="BM370" s="136" t="s">
        <v>508</v>
      </c>
    </row>
    <row r="371" spans="2:65" s="1" customFormat="1">
      <c r="B371" s="27"/>
      <c r="D371" s="138" t="s">
        <v>127</v>
      </c>
      <c r="F371" s="139" t="s">
        <v>507</v>
      </c>
      <c r="L371" s="27"/>
      <c r="M371" s="140"/>
      <c r="T371" s="51"/>
      <c r="AT371" s="15" t="s">
        <v>127</v>
      </c>
      <c r="AU371" s="15" t="s">
        <v>78</v>
      </c>
    </row>
    <row r="372" spans="2:65" s="1" customFormat="1" ht="24.2" customHeight="1">
      <c r="B372" s="124"/>
      <c r="C372" s="125" t="s">
        <v>509</v>
      </c>
      <c r="D372" s="125" t="s">
        <v>121</v>
      </c>
      <c r="E372" s="126" t="s">
        <v>510</v>
      </c>
      <c r="F372" s="127" t="s">
        <v>511</v>
      </c>
      <c r="G372" s="128" t="s">
        <v>313</v>
      </c>
      <c r="H372" s="129">
        <v>4</v>
      </c>
      <c r="I372" s="130"/>
      <c r="J372" s="130">
        <f>ROUND(I372*H372,2)</f>
        <v>0</v>
      </c>
      <c r="K372" s="131"/>
      <c r="L372" s="27"/>
      <c r="M372" s="132" t="s">
        <v>1</v>
      </c>
      <c r="N372" s="133" t="s">
        <v>33</v>
      </c>
      <c r="O372" s="134">
        <v>2.2229999999999999</v>
      </c>
      <c r="P372" s="134">
        <f>O372*H372</f>
        <v>8.8919999999999995</v>
      </c>
      <c r="Q372" s="134">
        <v>1.218E-2</v>
      </c>
      <c r="R372" s="134">
        <f>Q372*H372</f>
        <v>4.8719999999999999E-2</v>
      </c>
      <c r="S372" s="134">
        <v>0</v>
      </c>
      <c r="T372" s="135">
        <f>S372*H372</f>
        <v>0</v>
      </c>
      <c r="AR372" s="136" t="s">
        <v>125</v>
      </c>
      <c r="AT372" s="136" t="s">
        <v>121</v>
      </c>
      <c r="AU372" s="136" t="s">
        <v>78</v>
      </c>
      <c r="AY372" s="15" t="s">
        <v>119</v>
      </c>
      <c r="BE372" s="137">
        <f>IF(N372="základní",J372,0)</f>
        <v>0</v>
      </c>
      <c r="BF372" s="137">
        <f>IF(N372="snížená",J372,0)</f>
        <v>0</v>
      </c>
      <c r="BG372" s="137">
        <f>IF(N372="zákl. přenesená",J372,0)</f>
        <v>0</v>
      </c>
      <c r="BH372" s="137">
        <f>IF(N372="sníž. přenesená",J372,0)</f>
        <v>0</v>
      </c>
      <c r="BI372" s="137">
        <f>IF(N372="nulová",J372,0)</f>
        <v>0</v>
      </c>
      <c r="BJ372" s="15" t="s">
        <v>76</v>
      </c>
      <c r="BK372" s="137">
        <f>ROUND(I372*H372,2)</f>
        <v>0</v>
      </c>
      <c r="BL372" s="15" t="s">
        <v>125</v>
      </c>
      <c r="BM372" s="136" t="s">
        <v>512</v>
      </c>
    </row>
    <row r="373" spans="2:65" s="1" customFormat="1" ht="19.5">
      <c r="B373" s="27"/>
      <c r="D373" s="138" t="s">
        <v>127</v>
      </c>
      <c r="F373" s="139" t="s">
        <v>513</v>
      </c>
      <c r="L373" s="27"/>
      <c r="M373" s="140"/>
      <c r="T373" s="51"/>
      <c r="AT373" s="15" t="s">
        <v>127</v>
      </c>
      <c r="AU373" s="15" t="s">
        <v>78</v>
      </c>
    </row>
    <row r="374" spans="2:65" s="1" customFormat="1">
      <c r="B374" s="27"/>
      <c r="D374" s="141" t="s">
        <v>129</v>
      </c>
      <c r="F374" s="142" t="s">
        <v>514</v>
      </c>
      <c r="L374" s="27"/>
      <c r="M374" s="140"/>
      <c r="T374" s="51"/>
      <c r="AT374" s="15" t="s">
        <v>129</v>
      </c>
      <c r="AU374" s="15" t="s">
        <v>78</v>
      </c>
    </row>
    <row r="375" spans="2:65" s="12" customFormat="1">
      <c r="B375" s="143"/>
      <c r="D375" s="138" t="s">
        <v>131</v>
      </c>
      <c r="E375" s="144" t="s">
        <v>1</v>
      </c>
      <c r="F375" s="145" t="s">
        <v>479</v>
      </c>
      <c r="H375" s="146">
        <v>4</v>
      </c>
      <c r="L375" s="143"/>
      <c r="M375" s="147"/>
      <c r="T375" s="148"/>
      <c r="AT375" s="144" t="s">
        <v>131</v>
      </c>
      <c r="AU375" s="144" t="s">
        <v>78</v>
      </c>
      <c r="AV375" s="12" t="s">
        <v>78</v>
      </c>
      <c r="AW375" s="12" t="s">
        <v>25</v>
      </c>
      <c r="AX375" s="12" t="s">
        <v>76</v>
      </c>
      <c r="AY375" s="144" t="s">
        <v>119</v>
      </c>
    </row>
    <row r="376" spans="2:65" s="1" customFormat="1" ht="16.5" customHeight="1">
      <c r="B376" s="124"/>
      <c r="C376" s="155" t="s">
        <v>515</v>
      </c>
      <c r="D376" s="155" t="s">
        <v>264</v>
      </c>
      <c r="E376" s="156" t="s">
        <v>516</v>
      </c>
      <c r="F376" s="157" t="s">
        <v>517</v>
      </c>
      <c r="G376" s="158" t="s">
        <v>313</v>
      </c>
      <c r="H376" s="159">
        <v>4</v>
      </c>
      <c r="I376" s="160"/>
      <c r="J376" s="160">
        <f>ROUND(I376*H376,2)</f>
        <v>0</v>
      </c>
      <c r="K376" s="161"/>
      <c r="L376" s="162"/>
      <c r="M376" s="163" t="s">
        <v>1</v>
      </c>
      <c r="N376" s="164" t="s">
        <v>33</v>
      </c>
      <c r="O376" s="134">
        <v>0</v>
      </c>
      <c r="P376" s="134">
        <f>O376*H376</f>
        <v>0</v>
      </c>
      <c r="Q376" s="134">
        <v>0.505</v>
      </c>
      <c r="R376" s="134">
        <f>Q376*H376</f>
        <v>2.02</v>
      </c>
      <c r="S376" s="134">
        <v>0</v>
      </c>
      <c r="T376" s="135">
        <f>S376*H376</f>
        <v>0</v>
      </c>
      <c r="AR376" s="136" t="s">
        <v>177</v>
      </c>
      <c r="AT376" s="136" t="s">
        <v>264</v>
      </c>
      <c r="AU376" s="136" t="s">
        <v>78</v>
      </c>
      <c r="AY376" s="15" t="s">
        <v>119</v>
      </c>
      <c r="BE376" s="137">
        <f>IF(N376="základní",J376,0)</f>
        <v>0</v>
      </c>
      <c r="BF376" s="137">
        <f>IF(N376="snížená",J376,0)</f>
        <v>0</v>
      </c>
      <c r="BG376" s="137">
        <f>IF(N376="zákl. přenesená",J376,0)</f>
        <v>0</v>
      </c>
      <c r="BH376" s="137">
        <f>IF(N376="sníž. přenesená",J376,0)</f>
        <v>0</v>
      </c>
      <c r="BI376" s="137">
        <f>IF(N376="nulová",J376,0)</f>
        <v>0</v>
      </c>
      <c r="BJ376" s="15" t="s">
        <v>76</v>
      </c>
      <c r="BK376" s="137">
        <f>ROUND(I376*H376,2)</f>
        <v>0</v>
      </c>
      <c r="BL376" s="15" t="s">
        <v>125</v>
      </c>
      <c r="BM376" s="136" t="s">
        <v>518</v>
      </c>
    </row>
    <row r="377" spans="2:65" s="1" customFormat="1">
      <c r="B377" s="27"/>
      <c r="D377" s="138" t="s">
        <v>127</v>
      </c>
      <c r="F377" s="139" t="s">
        <v>517</v>
      </c>
      <c r="L377" s="27"/>
      <c r="M377" s="140"/>
      <c r="T377" s="51"/>
      <c r="AT377" s="15" t="s">
        <v>127</v>
      </c>
      <c r="AU377" s="15" t="s">
        <v>78</v>
      </c>
    </row>
    <row r="378" spans="2:65" s="1" customFormat="1" ht="37.9" customHeight="1">
      <c r="B378" s="124"/>
      <c r="C378" s="125" t="s">
        <v>519</v>
      </c>
      <c r="D378" s="125" t="s">
        <v>121</v>
      </c>
      <c r="E378" s="126" t="s">
        <v>520</v>
      </c>
      <c r="F378" s="127" t="s">
        <v>521</v>
      </c>
      <c r="G378" s="128" t="s">
        <v>313</v>
      </c>
      <c r="H378" s="129">
        <v>4</v>
      </c>
      <c r="I378" s="130"/>
      <c r="J378" s="130">
        <f>ROUND(I378*H378,2)</f>
        <v>0</v>
      </c>
      <c r="K378" s="131"/>
      <c r="L378" s="27"/>
      <c r="M378" s="132" t="s">
        <v>1</v>
      </c>
      <c r="N378" s="133" t="s">
        <v>33</v>
      </c>
      <c r="O378" s="134">
        <v>1.694</v>
      </c>
      <c r="P378" s="134">
        <f>O378*H378</f>
        <v>6.7759999999999998</v>
      </c>
      <c r="Q378" s="134">
        <v>0.09</v>
      </c>
      <c r="R378" s="134">
        <f>Q378*H378</f>
        <v>0.36</v>
      </c>
      <c r="S378" s="134">
        <v>0</v>
      </c>
      <c r="T378" s="135">
        <f>S378*H378</f>
        <v>0</v>
      </c>
      <c r="AR378" s="136" t="s">
        <v>125</v>
      </c>
      <c r="AT378" s="136" t="s">
        <v>121</v>
      </c>
      <c r="AU378" s="136" t="s">
        <v>78</v>
      </c>
      <c r="AY378" s="15" t="s">
        <v>119</v>
      </c>
      <c r="BE378" s="137">
        <f>IF(N378="základní",J378,0)</f>
        <v>0</v>
      </c>
      <c r="BF378" s="137">
        <f>IF(N378="snížená",J378,0)</f>
        <v>0</v>
      </c>
      <c r="BG378" s="137">
        <f>IF(N378="zákl. přenesená",J378,0)</f>
        <v>0</v>
      </c>
      <c r="BH378" s="137">
        <f>IF(N378="sníž. přenesená",J378,0)</f>
        <v>0</v>
      </c>
      <c r="BI378" s="137">
        <f>IF(N378="nulová",J378,0)</f>
        <v>0</v>
      </c>
      <c r="BJ378" s="15" t="s">
        <v>76</v>
      </c>
      <c r="BK378" s="137">
        <f>ROUND(I378*H378,2)</f>
        <v>0</v>
      </c>
      <c r="BL378" s="15" t="s">
        <v>125</v>
      </c>
      <c r="BM378" s="136" t="s">
        <v>522</v>
      </c>
    </row>
    <row r="379" spans="2:65" s="1" customFormat="1" ht="19.5">
      <c r="B379" s="27"/>
      <c r="D379" s="138" t="s">
        <v>127</v>
      </c>
      <c r="F379" s="139" t="s">
        <v>523</v>
      </c>
      <c r="L379" s="27"/>
      <c r="M379" s="140"/>
      <c r="T379" s="51"/>
      <c r="AT379" s="15" t="s">
        <v>127</v>
      </c>
      <c r="AU379" s="15" t="s">
        <v>78</v>
      </c>
    </row>
    <row r="380" spans="2:65" s="1" customFormat="1">
      <c r="B380" s="27"/>
      <c r="D380" s="141" t="s">
        <v>129</v>
      </c>
      <c r="F380" s="142" t="s">
        <v>524</v>
      </c>
      <c r="L380" s="27"/>
      <c r="M380" s="140"/>
      <c r="T380" s="51"/>
      <c r="AT380" s="15" t="s">
        <v>129</v>
      </c>
      <c r="AU380" s="15" t="s">
        <v>78</v>
      </c>
    </row>
    <row r="381" spans="2:65" s="12" customFormat="1">
      <c r="B381" s="143"/>
      <c r="D381" s="138" t="s">
        <v>131</v>
      </c>
      <c r="E381" s="144" t="s">
        <v>1</v>
      </c>
      <c r="F381" s="145" t="s">
        <v>479</v>
      </c>
      <c r="H381" s="146">
        <v>4</v>
      </c>
      <c r="L381" s="143"/>
      <c r="M381" s="147"/>
      <c r="T381" s="148"/>
      <c r="AT381" s="144" t="s">
        <v>131</v>
      </c>
      <c r="AU381" s="144" t="s">
        <v>78</v>
      </c>
      <c r="AV381" s="12" t="s">
        <v>78</v>
      </c>
      <c r="AW381" s="12" t="s">
        <v>25</v>
      </c>
      <c r="AX381" s="12" t="s">
        <v>76</v>
      </c>
      <c r="AY381" s="144" t="s">
        <v>119</v>
      </c>
    </row>
    <row r="382" spans="2:65" s="1" customFormat="1" ht="24.2" customHeight="1">
      <c r="B382" s="124"/>
      <c r="C382" s="155" t="s">
        <v>525</v>
      </c>
      <c r="D382" s="155" t="s">
        <v>264</v>
      </c>
      <c r="E382" s="156" t="s">
        <v>526</v>
      </c>
      <c r="F382" s="157" t="s">
        <v>527</v>
      </c>
      <c r="G382" s="158" t="s">
        <v>313</v>
      </c>
      <c r="H382" s="159">
        <v>4</v>
      </c>
      <c r="I382" s="160"/>
      <c r="J382" s="160">
        <f>ROUND(I382*H382,2)</f>
        <v>0</v>
      </c>
      <c r="K382" s="161"/>
      <c r="L382" s="162"/>
      <c r="M382" s="163" t="s">
        <v>1</v>
      </c>
      <c r="N382" s="164" t="s">
        <v>33</v>
      </c>
      <c r="O382" s="134">
        <v>0</v>
      </c>
      <c r="P382" s="134">
        <f>O382*H382</f>
        <v>0</v>
      </c>
      <c r="Q382" s="134">
        <v>5.6300000000000003E-2</v>
      </c>
      <c r="R382" s="134">
        <f>Q382*H382</f>
        <v>0.22520000000000001</v>
      </c>
      <c r="S382" s="134">
        <v>0</v>
      </c>
      <c r="T382" s="135">
        <f>S382*H382</f>
        <v>0</v>
      </c>
      <c r="AR382" s="136" t="s">
        <v>177</v>
      </c>
      <c r="AT382" s="136" t="s">
        <v>264</v>
      </c>
      <c r="AU382" s="136" t="s">
        <v>78</v>
      </c>
      <c r="AY382" s="15" t="s">
        <v>119</v>
      </c>
      <c r="BE382" s="137">
        <f>IF(N382="základní",J382,0)</f>
        <v>0</v>
      </c>
      <c r="BF382" s="137">
        <f>IF(N382="snížená",J382,0)</f>
        <v>0</v>
      </c>
      <c r="BG382" s="137">
        <f>IF(N382="zákl. přenesená",J382,0)</f>
        <v>0</v>
      </c>
      <c r="BH382" s="137">
        <f>IF(N382="sníž. přenesená",J382,0)</f>
        <v>0</v>
      </c>
      <c r="BI382" s="137">
        <f>IF(N382="nulová",J382,0)</f>
        <v>0</v>
      </c>
      <c r="BJ382" s="15" t="s">
        <v>76</v>
      </c>
      <c r="BK382" s="137">
        <f>ROUND(I382*H382,2)</f>
        <v>0</v>
      </c>
      <c r="BL382" s="15" t="s">
        <v>125</v>
      </c>
      <c r="BM382" s="136" t="s">
        <v>528</v>
      </c>
    </row>
    <row r="383" spans="2:65" s="1" customFormat="1" ht="19.5">
      <c r="B383" s="27"/>
      <c r="D383" s="138" t="s">
        <v>127</v>
      </c>
      <c r="F383" s="139" t="s">
        <v>527</v>
      </c>
      <c r="L383" s="27"/>
      <c r="M383" s="140"/>
      <c r="T383" s="51"/>
      <c r="AT383" s="15" t="s">
        <v>127</v>
      </c>
      <c r="AU383" s="15" t="s">
        <v>78</v>
      </c>
    </row>
    <row r="384" spans="2:65" s="11" customFormat="1" ht="22.9" customHeight="1">
      <c r="B384" s="113"/>
      <c r="D384" s="114" t="s">
        <v>67</v>
      </c>
      <c r="E384" s="122" t="s">
        <v>184</v>
      </c>
      <c r="F384" s="122" t="s">
        <v>529</v>
      </c>
      <c r="J384" s="123">
        <f>BK384</f>
        <v>0</v>
      </c>
      <c r="L384" s="113"/>
      <c r="M384" s="117"/>
      <c r="P384" s="118">
        <f>SUM(P385:P395)</f>
        <v>5.9407839999999998</v>
      </c>
      <c r="R384" s="118">
        <f>SUM(R385:R395)</f>
        <v>1.3022600799999999</v>
      </c>
      <c r="T384" s="119">
        <f>SUM(T385:T395)</f>
        <v>0</v>
      </c>
      <c r="AR384" s="114" t="s">
        <v>76</v>
      </c>
      <c r="AT384" s="120" t="s">
        <v>67</v>
      </c>
      <c r="AU384" s="120" t="s">
        <v>76</v>
      </c>
      <c r="AY384" s="114" t="s">
        <v>119</v>
      </c>
      <c r="BK384" s="121">
        <f>SUM(BK385:BK395)</f>
        <v>0</v>
      </c>
    </row>
    <row r="385" spans="2:65" s="1" customFormat="1" ht="24.2" customHeight="1">
      <c r="B385" s="124"/>
      <c r="C385" s="125" t="s">
        <v>530</v>
      </c>
      <c r="D385" s="125" t="s">
        <v>121</v>
      </c>
      <c r="E385" s="126" t="s">
        <v>531</v>
      </c>
      <c r="F385" s="127" t="s">
        <v>532</v>
      </c>
      <c r="G385" s="128" t="s">
        <v>141</v>
      </c>
      <c r="H385" s="129">
        <v>7.5359999999999996</v>
      </c>
      <c r="I385" s="130"/>
      <c r="J385" s="130">
        <f>ROUND(I385*H385,2)</f>
        <v>0</v>
      </c>
      <c r="K385" s="131"/>
      <c r="L385" s="27"/>
      <c r="M385" s="132" t="s">
        <v>1</v>
      </c>
      <c r="N385" s="133" t="s">
        <v>33</v>
      </c>
      <c r="O385" s="134">
        <v>0.11899999999999999</v>
      </c>
      <c r="P385" s="134">
        <f>O385*H385</f>
        <v>0.89678399999999991</v>
      </c>
      <c r="Q385" s="134">
        <v>8.9779999999999999E-2</v>
      </c>
      <c r="R385" s="134">
        <f>Q385*H385</f>
        <v>0.67658207999999997</v>
      </c>
      <c r="S385" s="134">
        <v>0</v>
      </c>
      <c r="T385" s="135">
        <f>S385*H385</f>
        <v>0</v>
      </c>
      <c r="AR385" s="136" t="s">
        <v>125</v>
      </c>
      <c r="AT385" s="136" t="s">
        <v>121</v>
      </c>
      <c r="AU385" s="136" t="s">
        <v>78</v>
      </c>
      <c r="AY385" s="15" t="s">
        <v>119</v>
      </c>
      <c r="BE385" s="137">
        <f>IF(N385="základní",J385,0)</f>
        <v>0</v>
      </c>
      <c r="BF385" s="137">
        <f>IF(N385="snížená",J385,0)</f>
        <v>0</v>
      </c>
      <c r="BG385" s="137">
        <f>IF(N385="zákl. přenesená",J385,0)</f>
        <v>0</v>
      </c>
      <c r="BH385" s="137">
        <f>IF(N385="sníž. přenesená",J385,0)</f>
        <v>0</v>
      </c>
      <c r="BI385" s="137">
        <f>IF(N385="nulová",J385,0)</f>
        <v>0</v>
      </c>
      <c r="BJ385" s="15" t="s">
        <v>76</v>
      </c>
      <c r="BK385" s="137">
        <f>ROUND(I385*H385,2)</f>
        <v>0</v>
      </c>
      <c r="BL385" s="15" t="s">
        <v>125</v>
      </c>
      <c r="BM385" s="136" t="s">
        <v>533</v>
      </c>
    </row>
    <row r="386" spans="2:65" s="1" customFormat="1" ht="39">
      <c r="B386" s="27"/>
      <c r="D386" s="138" t="s">
        <v>127</v>
      </c>
      <c r="F386" s="139" t="s">
        <v>534</v>
      </c>
      <c r="L386" s="27"/>
      <c r="M386" s="140"/>
      <c r="T386" s="51"/>
      <c r="AT386" s="15" t="s">
        <v>127</v>
      </c>
      <c r="AU386" s="15" t="s">
        <v>78</v>
      </c>
    </row>
    <row r="387" spans="2:65" s="1" customFormat="1">
      <c r="B387" s="27"/>
      <c r="D387" s="141" t="s">
        <v>129</v>
      </c>
      <c r="F387" s="142" t="s">
        <v>535</v>
      </c>
      <c r="L387" s="27"/>
      <c r="M387" s="140"/>
      <c r="T387" s="51"/>
      <c r="AT387" s="15" t="s">
        <v>129</v>
      </c>
      <c r="AU387" s="15" t="s">
        <v>78</v>
      </c>
    </row>
    <row r="388" spans="2:65" s="12" customFormat="1">
      <c r="B388" s="143"/>
      <c r="D388" s="138" t="s">
        <v>131</v>
      </c>
      <c r="E388" s="144" t="s">
        <v>1</v>
      </c>
      <c r="F388" s="145" t="s">
        <v>536</v>
      </c>
      <c r="H388" s="146">
        <v>7.5359999999999996</v>
      </c>
      <c r="L388" s="143"/>
      <c r="M388" s="147"/>
      <c r="T388" s="148"/>
      <c r="AT388" s="144" t="s">
        <v>131</v>
      </c>
      <c r="AU388" s="144" t="s">
        <v>78</v>
      </c>
      <c r="AV388" s="12" t="s">
        <v>78</v>
      </c>
      <c r="AW388" s="12" t="s">
        <v>25</v>
      </c>
      <c r="AX388" s="12" t="s">
        <v>76</v>
      </c>
      <c r="AY388" s="144" t="s">
        <v>119</v>
      </c>
    </row>
    <row r="389" spans="2:65" s="1" customFormat="1" ht="16.5" customHeight="1">
      <c r="B389" s="124"/>
      <c r="C389" s="155" t="s">
        <v>537</v>
      </c>
      <c r="D389" s="155" t="s">
        <v>264</v>
      </c>
      <c r="E389" s="156" t="s">
        <v>538</v>
      </c>
      <c r="F389" s="157" t="s">
        <v>539</v>
      </c>
      <c r="G389" s="158" t="s">
        <v>124</v>
      </c>
      <c r="H389" s="159">
        <v>0.754</v>
      </c>
      <c r="I389" s="160"/>
      <c r="J389" s="160">
        <f>ROUND(I389*H389,2)</f>
        <v>0</v>
      </c>
      <c r="K389" s="161"/>
      <c r="L389" s="162"/>
      <c r="M389" s="163" t="s">
        <v>1</v>
      </c>
      <c r="N389" s="164" t="s">
        <v>33</v>
      </c>
      <c r="O389" s="134">
        <v>0</v>
      </c>
      <c r="P389" s="134">
        <f>O389*H389</f>
        <v>0</v>
      </c>
      <c r="Q389" s="134">
        <v>0.222</v>
      </c>
      <c r="R389" s="134">
        <f>Q389*H389</f>
        <v>0.16738800000000001</v>
      </c>
      <c r="S389" s="134">
        <v>0</v>
      </c>
      <c r="T389" s="135">
        <f>S389*H389</f>
        <v>0</v>
      </c>
      <c r="AR389" s="136" t="s">
        <v>177</v>
      </c>
      <c r="AT389" s="136" t="s">
        <v>264</v>
      </c>
      <c r="AU389" s="136" t="s">
        <v>78</v>
      </c>
      <c r="AY389" s="15" t="s">
        <v>119</v>
      </c>
      <c r="BE389" s="137">
        <f>IF(N389="základní",J389,0)</f>
        <v>0</v>
      </c>
      <c r="BF389" s="137">
        <f>IF(N389="snížená",J389,0)</f>
        <v>0</v>
      </c>
      <c r="BG389" s="137">
        <f>IF(N389="zákl. přenesená",J389,0)</f>
        <v>0</v>
      </c>
      <c r="BH389" s="137">
        <f>IF(N389="sníž. přenesená",J389,0)</f>
        <v>0</v>
      </c>
      <c r="BI389" s="137">
        <f>IF(N389="nulová",J389,0)</f>
        <v>0</v>
      </c>
      <c r="BJ389" s="15" t="s">
        <v>76</v>
      </c>
      <c r="BK389" s="137">
        <f>ROUND(I389*H389,2)</f>
        <v>0</v>
      </c>
      <c r="BL389" s="15" t="s">
        <v>125</v>
      </c>
      <c r="BM389" s="136" t="s">
        <v>540</v>
      </c>
    </row>
    <row r="390" spans="2:65" s="1" customFormat="1">
      <c r="B390" s="27"/>
      <c r="D390" s="138" t="s">
        <v>127</v>
      </c>
      <c r="F390" s="139" t="s">
        <v>539</v>
      </c>
      <c r="L390" s="27"/>
      <c r="M390" s="140"/>
      <c r="T390" s="51"/>
      <c r="AT390" s="15" t="s">
        <v>127</v>
      </c>
      <c r="AU390" s="15" t="s">
        <v>78</v>
      </c>
    </row>
    <row r="391" spans="2:65" s="12" customFormat="1">
      <c r="B391" s="143"/>
      <c r="D391" s="138" t="s">
        <v>131</v>
      </c>
      <c r="F391" s="145" t="s">
        <v>541</v>
      </c>
      <c r="H391" s="146">
        <v>0.754</v>
      </c>
      <c r="L391" s="143"/>
      <c r="M391" s="147"/>
      <c r="T391" s="148"/>
      <c r="AT391" s="144" t="s">
        <v>131</v>
      </c>
      <c r="AU391" s="144" t="s">
        <v>78</v>
      </c>
      <c r="AV391" s="12" t="s">
        <v>78</v>
      </c>
      <c r="AW391" s="12" t="s">
        <v>3</v>
      </c>
      <c r="AX391" s="12" t="s">
        <v>76</v>
      </c>
      <c r="AY391" s="144" t="s">
        <v>119</v>
      </c>
    </row>
    <row r="392" spans="2:65" s="1" customFormat="1" ht="24.2" customHeight="1">
      <c r="B392" s="124"/>
      <c r="C392" s="125" t="s">
        <v>542</v>
      </c>
      <c r="D392" s="125" t="s">
        <v>121</v>
      </c>
      <c r="E392" s="126" t="s">
        <v>543</v>
      </c>
      <c r="F392" s="127" t="s">
        <v>544</v>
      </c>
      <c r="G392" s="128" t="s">
        <v>141</v>
      </c>
      <c r="H392" s="129">
        <v>4</v>
      </c>
      <c r="I392" s="130"/>
      <c r="J392" s="130">
        <f>ROUND(I392*H392,2)</f>
        <v>0</v>
      </c>
      <c r="K392" s="131"/>
      <c r="L392" s="27"/>
      <c r="M392" s="132" t="s">
        <v>1</v>
      </c>
      <c r="N392" s="133" t="s">
        <v>33</v>
      </c>
      <c r="O392" s="134">
        <v>0</v>
      </c>
      <c r="P392" s="134">
        <f>O392*H392</f>
        <v>0</v>
      </c>
      <c r="Q392" s="134">
        <v>0</v>
      </c>
      <c r="R392" s="134">
        <f>Q392*H392</f>
        <v>0</v>
      </c>
      <c r="S392" s="134">
        <v>0</v>
      </c>
      <c r="T392" s="135">
        <f>S392*H392</f>
        <v>0</v>
      </c>
      <c r="AR392" s="136" t="s">
        <v>125</v>
      </c>
      <c r="AT392" s="136" t="s">
        <v>121</v>
      </c>
      <c r="AU392" s="136" t="s">
        <v>78</v>
      </c>
      <c r="AY392" s="15" t="s">
        <v>119</v>
      </c>
      <c r="BE392" s="137">
        <f>IF(N392="základní",J392,0)</f>
        <v>0</v>
      </c>
      <c r="BF392" s="137">
        <f>IF(N392="snížená",J392,0)</f>
        <v>0</v>
      </c>
      <c r="BG392" s="137">
        <f>IF(N392="zákl. přenesená",J392,0)</f>
        <v>0</v>
      </c>
      <c r="BH392" s="137">
        <f>IF(N392="sníž. přenesená",J392,0)</f>
        <v>0</v>
      </c>
      <c r="BI392" s="137">
        <f>IF(N392="nulová",J392,0)</f>
        <v>0</v>
      </c>
      <c r="BJ392" s="15" t="s">
        <v>76</v>
      </c>
      <c r="BK392" s="137">
        <f>ROUND(I392*H392,2)</f>
        <v>0</v>
      </c>
      <c r="BL392" s="15" t="s">
        <v>125</v>
      </c>
      <c r="BM392" s="136" t="s">
        <v>545</v>
      </c>
    </row>
    <row r="393" spans="2:65" s="1" customFormat="1" ht="19.5">
      <c r="B393" s="27"/>
      <c r="D393" s="138" t="s">
        <v>127</v>
      </c>
      <c r="F393" s="139" t="s">
        <v>544</v>
      </c>
      <c r="L393" s="27"/>
      <c r="M393" s="140"/>
      <c r="T393" s="51"/>
      <c r="AT393" s="15" t="s">
        <v>127</v>
      </c>
      <c r="AU393" s="15" t="s">
        <v>78</v>
      </c>
    </row>
    <row r="394" spans="2:65" s="1" customFormat="1" ht="24.2" customHeight="1">
      <c r="B394" s="124"/>
      <c r="C394" s="125" t="s">
        <v>546</v>
      </c>
      <c r="D394" s="125" t="s">
        <v>121</v>
      </c>
      <c r="E394" s="126" t="s">
        <v>547</v>
      </c>
      <c r="F394" s="127" t="s">
        <v>548</v>
      </c>
      <c r="G394" s="128" t="s">
        <v>313</v>
      </c>
      <c r="H394" s="129">
        <v>1</v>
      </c>
      <c r="I394" s="130"/>
      <c r="J394" s="130">
        <f>ROUND(I394*H394,2)</f>
        <v>0</v>
      </c>
      <c r="K394" s="131"/>
      <c r="L394" s="27"/>
      <c r="M394" s="132" t="s">
        <v>1</v>
      </c>
      <c r="N394" s="133" t="s">
        <v>33</v>
      </c>
      <c r="O394" s="134">
        <v>5.0439999999999996</v>
      </c>
      <c r="P394" s="134">
        <f>O394*H394</f>
        <v>5.0439999999999996</v>
      </c>
      <c r="Q394" s="134">
        <v>0.45828999999999998</v>
      </c>
      <c r="R394" s="134">
        <f>Q394*H394</f>
        <v>0.45828999999999998</v>
      </c>
      <c r="S394" s="134">
        <v>0</v>
      </c>
      <c r="T394" s="135">
        <f>S394*H394</f>
        <v>0</v>
      </c>
      <c r="AR394" s="136" t="s">
        <v>125</v>
      </c>
      <c r="AT394" s="136" t="s">
        <v>121</v>
      </c>
      <c r="AU394" s="136" t="s">
        <v>78</v>
      </c>
      <c r="AY394" s="15" t="s">
        <v>119</v>
      </c>
      <c r="BE394" s="137">
        <f>IF(N394="základní",J394,0)</f>
        <v>0</v>
      </c>
      <c r="BF394" s="137">
        <f>IF(N394="snížená",J394,0)</f>
        <v>0</v>
      </c>
      <c r="BG394" s="137">
        <f>IF(N394="zákl. přenesená",J394,0)</f>
        <v>0</v>
      </c>
      <c r="BH394" s="137">
        <f>IF(N394="sníž. přenesená",J394,0)</f>
        <v>0</v>
      </c>
      <c r="BI394" s="137">
        <f>IF(N394="nulová",J394,0)</f>
        <v>0</v>
      </c>
      <c r="BJ394" s="15" t="s">
        <v>76</v>
      </c>
      <c r="BK394" s="137">
        <f>ROUND(I394*H394,2)</f>
        <v>0</v>
      </c>
      <c r="BL394" s="15" t="s">
        <v>125</v>
      </c>
      <c r="BM394" s="136" t="s">
        <v>549</v>
      </c>
    </row>
    <row r="395" spans="2:65" s="1" customFormat="1">
      <c r="B395" s="27"/>
      <c r="D395" s="138" t="s">
        <v>127</v>
      </c>
      <c r="F395" s="139" t="s">
        <v>548</v>
      </c>
      <c r="L395" s="27"/>
      <c r="M395" s="140"/>
      <c r="T395" s="51"/>
      <c r="AT395" s="15" t="s">
        <v>127</v>
      </c>
      <c r="AU395" s="15" t="s">
        <v>78</v>
      </c>
    </row>
    <row r="396" spans="2:65" s="11" customFormat="1" ht="22.9" customHeight="1">
      <c r="B396" s="113"/>
      <c r="D396" s="114" t="s">
        <v>67</v>
      </c>
      <c r="E396" s="122" t="s">
        <v>550</v>
      </c>
      <c r="F396" s="122" t="s">
        <v>551</v>
      </c>
      <c r="J396" s="123">
        <f>BK396</f>
        <v>0</v>
      </c>
      <c r="L396" s="113"/>
      <c r="M396" s="117"/>
      <c r="P396" s="118">
        <f>SUM(P397:P409)</f>
        <v>1.18085</v>
      </c>
      <c r="R396" s="118">
        <f>SUM(R397:R409)</f>
        <v>0</v>
      </c>
      <c r="T396" s="119">
        <f>SUM(T397:T409)</f>
        <v>0</v>
      </c>
      <c r="AR396" s="114" t="s">
        <v>76</v>
      </c>
      <c r="AT396" s="120" t="s">
        <v>67</v>
      </c>
      <c r="AU396" s="120" t="s">
        <v>76</v>
      </c>
      <c r="AY396" s="114" t="s">
        <v>119</v>
      </c>
      <c r="BK396" s="121">
        <f>SUM(BK397:BK409)</f>
        <v>0</v>
      </c>
    </row>
    <row r="397" spans="2:65" s="1" customFormat="1" ht="21.75" customHeight="1">
      <c r="B397" s="124"/>
      <c r="C397" s="125" t="s">
        <v>552</v>
      </c>
      <c r="D397" s="125" t="s">
        <v>121</v>
      </c>
      <c r="E397" s="126" t="s">
        <v>553</v>
      </c>
      <c r="F397" s="127" t="s">
        <v>554</v>
      </c>
      <c r="G397" s="128" t="s">
        <v>233</v>
      </c>
      <c r="H397" s="129">
        <v>10.734999999999999</v>
      </c>
      <c r="I397" s="130"/>
      <c r="J397" s="130">
        <f>ROUND(I397*H397,2)</f>
        <v>0</v>
      </c>
      <c r="K397" s="131"/>
      <c r="L397" s="27"/>
      <c r="M397" s="132" t="s">
        <v>1</v>
      </c>
      <c r="N397" s="133" t="s">
        <v>33</v>
      </c>
      <c r="O397" s="134">
        <v>0.03</v>
      </c>
      <c r="P397" s="134">
        <f>O397*H397</f>
        <v>0.32204999999999995</v>
      </c>
      <c r="Q397" s="134">
        <v>0</v>
      </c>
      <c r="R397" s="134">
        <f>Q397*H397</f>
        <v>0</v>
      </c>
      <c r="S397" s="134">
        <v>0</v>
      </c>
      <c r="T397" s="135">
        <f>S397*H397</f>
        <v>0</v>
      </c>
      <c r="AR397" s="136" t="s">
        <v>125</v>
      </c>
      <c r="AT397" s="136" t="s">
        <v>121</v>
      </c>
      <c r="AU397" s="136" t="s">
        <v>78</v>
      </c>
      <c r="AY397" s="15" t="s">
        <v>119</v>
      </c>
      <c r="BE397" s="137">
        <f>IF(N397="základní",J397,0)</f>
        <v>0</v>
      </c>
      <c r="BF397" s="137">
        <f>IF(N397="snížená",J397,0)</f>
        <v>0</v>
      </c>
      <c r="BG397" s="137">
        <f>IF(N397="zákl. přenesená",J397,0)</f>
        <v>0</v>
      </c>
      <c r="BH397" s="137">
        <f>IF(N397="sníž. přenesená",J397,0)</f>
        <v>0</v>
      </c>
      <c r="BI397" s="137">
        <f>IF(N397="nulová",J397,0)</f>
        <v>0</v>
      </c>
      <c r="BJ397" s="15" t="s">
        <v>76</v>
      </c>
      <c r="BK397" s="137">
        <f>ROUND(I397*H397,2)</f>
        <v>0</v>
      </c>
      <c r="BL397" s="15" t="s">
        <v>125</v>
      </c>
      <c r="BM397" s="136" t="s">
        <v>555</v>
      </c>
    </row>
    <row r="398" spans="2:65" s="1" customFormat="1" ht="19.5">
      <c r="B398" s="27"/>
      <c r="D398" s="138" t="s">
        <v>127</v>
      </c>
      <c r="F398" s="139" t="s">
        <v>556</v>
      </c>
      <c r="L398" s="27"/>
      <c r="M398" s="140"/>
      <c r="T398" s="51"/>
      <c r="AT398" s="15" t="s">
        <v>127</v>
      </c>
      <c r="AU398" s="15" t="s">
        <v>78</v>
      </c>
    </row>
    <row r="399" spans="2:65" s="1" customFormat="1">
      <c r="B399" s="27"/>
      <c r="D399" s="141" t="s">
        <v>129</v>
      </c>
      <c r="F399" s="142" t="s">
        <v>557</v>
      </c>
      <c r="L399" s="27"/>
      <c r="M399" s="140"/>
      <c r="T399" s="51"/>
      <c r="AT399" s="15" t="s">
        <v>129</v>
      </c>
      <c r="AU399" s="15" t="s">
        <v>78</v>
      </c>
    </row>
    <row r="400" spans="2:65" s="1" customFormat="1" ht="24.2" customHeight="1">
      <c r="B400" s="124"/>
      <c r="C400" s="125" t="s">
        <v>558</v>
      </c>
      <c r="D400" s="125" t="s">
        <v>121</v>
      </c>
      <c r="E400" s="126" t="s">
        <v>559</v>
      </c>
      <c r="F400" s="127" t="s">
        <v>560</v>
      </c>
      <c r="G400" s="128" t="s">
        <v>233</v>
      </c>
      <c r="H400" s="129">
        <v>429.4</v>
      </c>
      <c r="I400" s="130"/>
      <c r="J400" s="130">
        <f>ROUND(I400*H400,2)</f>
        <v>0</v>
      </c>
      <c r="K400" s="131"/>
      <c r="L400" s="27"/>
      <c r="M400" s="132" t="s">
        <v>1</v>
      </c>
      <c r="N400" s="133" t="s">
        <v>33</v>
      </c>
      <c r="O400" s="134">
        <v>2E-3</v>
      </c>
      <c r="P400" s="134">
        <f>O400*H400</f>
        <v>0.85880000000000001</v>
      </c>
      <c r="Q400" s="134">
        <v>0</v>
      </c>
      <c r="R400" s="134">
        <f>Q400*H400</f>
        <v>0</v>
      </c>
      <c r="S400" s="134">
        <v>0</v>
      </c>
      <c r="T400" s="135">
        <f>S400*H400</f>
        <v>0</v>
      </c>
      <c r="AR400" s="136" t="s">
        <v>125</v>
      </c>
      <c r="AT400" s="136" t="s">
        <v>121</v>
      </c>
      <c r="AU400" s="136" t="s">
        <v>78</v>
      </c>
      <c r="AY400" s="15" t="s">
        <v>119</v>
      </c>
      <c r="BE400" s="137">
        <f>IF(N400="základní",J400,0)</f>
        <v>0</v>
      </c>
      <c r="BF400" s="137">
        <f>IF(N400="snížená",J400,0)</f>
        <v>0</v>
      </c>
      <c r="BG400" s="137">
        <f>IF(N400="zákl. přenesená",J400,0)</f>
        <v>0</v>
      </c>
      <c r="BH400" s="137">
        <f>IF(N400="sníž. přenesená",J400,0)</f>
        <v>0</v>
      </c>
      <c r="BI400" s="137">
        <f>IF(N400="nulová",J400,0)</f>
        <v>0</v>
      </c>
      <c r="BJ400" s="15" t="s">
        <v>76</v>
      </c>
      <c r="BK400" s="137">
        <f>ROUND(I400*H400,2)</f>
        <v>0</v>
      </c>
      <c r="BL400" s="15" t="s">
        <v>125</v>
      </c>
      <c r="BM400" s="136" t="s">
        <v>561</v>
      </c>
    </row>
    <row r="401" spans="2:65" s="1" customFormat="1" ht="19.5">
      <c r="B401" s="27"/>
      <c r="D401" s="138" t="s">
        <v>127</v>
      </c>
      <c r="F401" s="139" t="s">
        <v>562</v>
      </c>
      <c r="L401" s="27"/>
      <c r="M401" s="140"/>
      <c r="T401" s="51"/>
      <c r="AT401" s="15" t="s">
        <v>127</v>
      </c>
      <c r="AU401" s="15" t="s">
        <v>78</v>
      </c>
    </row>
    <row r="402" spans="2:65" s="1" customFormat="1">
      <c r="B402" s="27"/>
      <c r="D402" s="141" t="s">
        <v>129</v>
      </c>
      <c r="F402" s="142" t="s">
        <v>563</v>
      </c>
      <c r="L402" s="27"/>
      <c r="M402" s="140"/>
      <c r="T402" s="51"/>
      <c r="AT402" s="15" t="s">
        <v>129</v>
      </c>
      <c r="AU402" s="15" t="s">
        <v>78</v>
      </c>
    </row>
    <row r="403" spans="2:65" s="12" customFormat="1">
      <c r="B403" s="143"/>
      <c r="D403" s="138" t="s">
        <v>131</v>
      </c>
      <c r="E403" s="144" t="s">
        <v>1</v>
      </c>
      <c r="F403" s="145" t="s">
        <v>564</v>
      </c>
      <c r="H403" s="146">
        <v>429.4</v>
      </c>
      <c r="L403" s="143"/>
      <c r="M403" s="147"/>
      <c r="T403" s="148"/>
      <c r="AT403" s="144" t="s">
        <v>131</v>
      </c>
      <c r="AU403" s="144" t="s">
        <v>78</v>
      </c>
      <c r="AV403" s="12" t="s">
        <v>78</v>
      </c>
      <c r="AW403" s="12" t="s">
        <v>25</v>
      </c>
      <c r="AX403" s="12" t="s">
        <v>76</v>
      </c>
      <c r="AY403" s="144" t="s">
        <v>119</v>
      </c>
    </row>
    <row r="404" spans="2:65" s="1" customFormat="1" ht="24.2" customHeight="1">
      <c r="B404" s="124"/>
      <c r="C404" s="125" t="s">
        <v>565</v>
      </c>
      <c r="D404" s="125" t="s">
        <v>121</v>
      </c>
      <c r="E404" s="126" t="s">
        <v>566</v>
      </c>
      <c r="F404" s="127" t="s">
        <v>567</v>
      </c>
      <c r="G404" s="128" t="s">
        <v>233</v>
      </c>
      <c r="H404" s="129">
        <v>6.2480000000000002</v>
      </c>
      <c r="I404" s="130"/>
      <c r="J404" s="130">
        <f>ROUND(I404*H404,2)</f>
        <v>0</v>
      </c>
      <c r="K404" s="131"/>
      <c r="L404" s="27"/>
      <c r="M404" s="132" t="s">
        <v>1</v>
      </c>
      <c r="N404" s="133" t="s">
        <v>33</v>
      </c>
      <c r="O404" s="134">
        <v>0</v>
      </c>
      <c r="P404" s="134">
        <f>O404*H404</f>
        <v>0</v>
      </c>
      <c r="Q404" s="134">
        <v>0</v>
      </c>
      <c r="R404" s="134">
        <f>Q404*H404</f>
        <v>0</v>
      </c>
      <c r="S404" s="134">
        <v>0</v>
      </c>
      <c r="T404" s="135">
        <f>S404*H404</f>
        <v>0</v>
      </c>
      <c r="AR404" s="136" t="s">
        <v>509</v>
      </c>
      <c r="AT404" s="136" t="s">
        <v>121</v>
      </c>
      <c r="AU404" s="136" t="s">
        <v>78</v>
      </c>
      <c r="AY404" s="15" t="s">
        <v>119</v>
      </c>
      <c r="BE404" s="137">
        <f>IF(N404="základní",J404,0)</f>
        <v>0</v>
      </c>
      <c r="BF404" s="137">
        <f>IF(N404="snížená",J404,0)</f>
        <v>0</v>
      </c>
      <c r="BG404" s="137">
        <f>IF(N404="zákl. přenesená",J404,0)</f>
        <v>0</v>
      </c>
      <c r="BH404" s="137">
        <f>IF(N404="sníž. přenesená",J404,0)</f>
        <v>0</v>
      </c>
      <c r="BI404" s="137">
        <f>IF(N404="nulová",J404,0)</f>
        <v>0</v>
      </c>
      <c r="BJ404" s="15" t="s">
        <v>76</v>
      </c>
      <c r="BK404" s="137">
        <f>ROUND(I404*H404,2)</f>
        <v>0</v>
      </c>
      <c r="BL404" s="15" t="s">
        <v>509</v>
      </c>
      <c r="BM404" s="136" t="s">
        <v>568</v>
      </c>
    </row>
    <row r="405" spans="2:65" s="1" customFormat="1" ht="19.5">
      <c r="B405" s="27"/>
      <c r="D405" s="138" t="s">
        <v>127</v>
      </c>
      <c r="F405" s="139" t="s">
        <v>569</v>
      </c>
      <c r="L405" s="27"/>
      <c r="M405" s="140"/>
      <c r="T405" s="51"/>
      <c r="AT405" s="15" t="s">
        <v>127</v>
      </c>
      <c r="AU405" s="15" t="s">
        <v>78</v>
      </c>
    </row>
    <row r="406" spans="2:65" s="1" customFormat="1">
      <c r="B406" s="27"/>
      <c r="D406" s="141" t="s">
        <v>129</v>
      </c>
      <c r="F406" s="142" t="s">
        <v>570</v>
      </c>
      <c r="L406" s="27"/>
      <c r="M406" s="140"/>
      <c r="T406" s="51"/>
      <c r="AT406" s="15" t="s">
        <v>129</v>
      </c>
      <c r="AU406" s="15" t="s">
        <v>78</v>
      </c>
    </row>
    <row r="407" spans="2:65" s="1" customFormat="1" ht="44.25" customHeight="1">
      <c r="B407" s="124"/>
      <c r="C407" s="125" t="s">
        <v>571</v>
      </c>
      <c r="D407" s="125" t="s">
        <v>121</v>
      </c>
      <c r="E407" s="126" t="s">
        <v>572</v>
      </c>
      <c r="F407" s="127" t="s">
        <v>573</v>
      </c>
      <c r="G407" s="128" t="s">
        <v>233</v>
      </c>
      <c r="H407" s="129">
        <v>4.4870000000000001</v>
      </c>
      <c r="I407" s="130"/>
      <c r="J407" s="130">
        <f>ROUND(I407*H407,2)</f>
        <v>0</v>
      </c>
      <c r="K407" s="131"/>
      <c r="L407" s="27"/>
      <c r="M407" s="132" t="s">
        <v>1</v>
      </c>
      <c r="N407" s="133" t="s">
        <v>33</v>
      </c>
      <c r="O407" s="134">
        <v>0</v>
      </c>
      <c r="P407" s="134">
        <f>O407*H407</f>
        <v>0</v>
      </c>
      <c r="Q407" s="134">
        <v>0</v>
      </c>
      <c r="R407" s="134">
        <f>Q407*H407</f>
        <v>0</v>
      </c>
      <c r="S407" s="134">
        <v>0</v>
      </c>
      <c r="T407" s="135">
        <f>S407*H407</f>
        <v>0</v>
      </c>
      <c r="AR407" s="136" t="s">
        <v>509</v>
      </c>
      <c r="AT407" s="136" t="s">
        <v>121</v>
      </c>
      <c r="AU407" s="136" t="s">
        <v>78</v>
      </c>
      <c r="AY407" s="15" t="s">
        <v>119</v>
      </c>
      <c r="BE407" s="137">
        <f>IF(N407="základní",J407,0)</f>
        <v>0</v>
      </c>
      <c r="BF407" s="137">
        <f>IF(N407="snížená",J407,0)</f>
        <v>0</v>
      </c>
      <c r="BG407" s="137">
        <f>IF(N407="zákl. přenesená",J407,0)</f>
        <v>0</v>
      </c>
      <c r="BH407" s="137">
        <f>IF(N407="sníž. přenesená",J407,0)</f>
        <v>0</v>
      </c>
      <c r="BI407" s="137">
        <f>IF(N407="nulová",J407,0)</f>
        <v>0</v>
      </c>
      <c r="BJ407" s="15" t="s">
        <v>76</v>
      </c>
      <c r="BK407" s="137">
        <f>ROUND(I407*H407,2)</f>
        <v>0</v>
      </c>
      <c r="BL407" s="15" t="s">
        <v>509</v>
      </c>
      <c r="BM407" s="136" t="s">
        <v>574</v>
      </c>
    </row>
    <row r="408" spans="2:65" s="1" customFormat="1" ht="29.25">
      <c r="B408" s="27"/>
      <c r="D408" s="138" t="s">
        <v>127</v>
      </c>
      <c r="F408" s="139" t="s">
        <v>575</v>
      </c>
      <c r="L408" s="27"/>
      <c r="M408" s="140"/>
      <c r="T408" s="51"/>
      <c r="AT408" s="15" t="s">
        <v>127</v>
      </c>
      <c r="AU408" s="15" t="s">
        <v>78</v>
      </c>
    </row>
    <row r="409" spans="2:65" s="1" customFormat="1">
      <c r="B409" s="27"/>
      <c r="D409" s="141" t="s">
        <v>129</v>
      </c>
      <c r="F409" s="142" t="s">
        <v>576</v>
      </c>
      <c r="L409" s="27"/>
      <c r="M409" s="140"/>
      <c r="T409" s="51"/>
      <c r="AT409" s="15" t="s">
        <v>129</v>
      </c>
      <c r="AU409" s="15" t="s">
        <v>78</v>
      </c>
    </row>
    <row r="410" spans="2:65" s="11" customFormat="1" ht="22.9" customHeight="1">
      <c r="B410" s="113"/>
      <c r="D410" s="114" t="s">
        <v>67</v>
      </c>
      <c r="E410" s="122" t="s">
        <v>577</v>
      </c>
      <c r="F410" s="122" t="s">
        <v>578</v>
      </c>
      <c r="J410" s="123">
        <f>BK410</f>
        <v>0</v>
      </c>
      <c r="L410" s="113"/>
      <c r="M410" s="117"/>
      <c r="P410" s="118">
        <f>SUM(P411:P420)</f>
        <v>324.62519599999996</v>
      </c>
      <c r="R410" s="118">
        <f>SUM(R411:R420)</f>
        <v>0</v>
      </c>
      <c r="T410" s="119">
        <f>SUM(T411:T420)</f>
        <v>0</v>
      </c>
      <c r="AR410" s="114" t="s">
        <v>76</v>
      </c>
      <c r="AT410" s="120" t="s">
        <v>67</v>
      </c>
      <c r="AU410" s="120" t="s">
        <v>76</v>
      </c>
      <c r="AY410" s="114" t="s">
        <v>119</v>
      </c>
      <c r="BK410" s="121">
        <f>SUM(BK411:BK420)</f>
        <v>0</v>
      </c>
    </row>
    <row r="411" spans="2:65" s="1" customFormat="1" ht="33" customHeight="1">
      <c r="B411" s="124"/>
      <c r="C411" s="125" t="s">
        <v>579</v>
      </c>
      <c r="D411" s="125" t="s">
        <v>121</v>
      </c>
      <c r="E411" s="126" t="s">
        <v>580</v>
      </c>
      <c r="F411" s="127" t="s">
        <v>581</v>
      </c>
      <c r="G411" s="128" t="s">
        <v>233</v>
      </c>
      <c r="H411" s="129">
        <v>381.64600000000002</v>
      </c>
      <c r="I411" s="130"/>
      <c r="J411" s="130">
        <f>ROUND(I411*H411,2)</f>
        <v>0</v>
      </c>
      <c r="K411" s="131"/>
      <c r="L411" s="27"/>
      <c r="M411" s="132" t="s">
        <v>1</v>
      </c>
      <c r="N411" s="133" t="s">
        <v>33</v>
      </c>
      <c r="O411" s="134">
        <v>6.6000000000000003E-2</v>
      </c>
      <c r="P411" s="134">
        <f>O411*H411</f>
        <v>25.188636000000002</v>
      </c>
      <c r="Q411" s="134">
        <v>0</v>
      </c>
      <c r="R411" s="134">
        <f>Q411*H411</f>
        <v>0</v>
      </c>
      <c r="S411" s="134">
        <v>0</v>
      </c>
      <c r="T411" s="135">
        <f>S411*H411</f>
        <v>0</v>
      </c>
      <c r="AR411" s="136" t="s">
        <v>125</v>
      </c>
      <c r="AT411" s="136" t="s">
        <v>121</v>
      </c>
      <c r="AU411" s="136" t="s">
        <v>78</v>
      </c>
      <c r="AY411" s="15" t="s">
        <v>119</v>
      </c>
      <c r="BE411" s="137">
        <f>IF(N411="základní",J411,0)</f>
        <v>0</v>
      </c>
      <c r="BF411" s="137">
        <f>IF(N411="snížená",J411,0)</f>
        <v>0</v>
      </c>
      <c r="BG411" s="137">
        <f>IF(N411="zákl. přenesená",J411,0)</f>
        <v>0</v>
      </c>
      <c r="BH411" s="137">
        <f>IF(N411="sníž. přenesená",J411,0)</f>
        <v>0</v>
      </c>
      <c r="BI411" s="137">
        <f>IF(N411="nulová",J411,0)</f>
        <v>0</v>
      </c>
      <c r="BJ411" s="15" t="s">
        <v>76</v>
      </c>
      <c r="BK411" s="137">
        <f>ROUND(I411*H411,2)</f>
        <v>0</v>
      </c>
      <c r="BL411" s="15" t="s">
        <v>125</v>
      </c>
      <c r="BM411" s="136" t="s">
        <v>582</v>
      </c>
    </row>
    <row r="412" spans="2:65" s="1" customFormat="1" ht="29.25">
      <c r="B412" s="27"/>
      <c r="D412" s="138" t="s">
        <v>127</v>
      </c>
      <c r="F412" s="139" t="s">
        <v>583</v>
      </c>
      <c r="L412" s="27"/>
      <c r="M412" s="140"/>
      <c r="T412" s="51"/>
      <c r="AT412" s="15" t="s">
        <v>127</v>
      </c>
      <c r="AU412" s="15" t="s">
        <v>78</v>
      </c>
    </row>
    <row r="413" spans="2:65" s="1" customFormat="1">
      <c r="B413" s="27"/>
      <c r="D413" s="141" t="s">
        <v>129</v>
      </c>
      <c r="F413" s="142" t="s">
        <v>584</v>
      </c>
      <c r="L413" s="27"/>
      <c r="M413" s="140"/>
      <c r="T413" s="51"/>
      <c r="AT413" s="15" t="s">
        <v>129</v>
      </c>
      <c r="AU413" s="15" t="s">
        <v>78</v>
      </c>
    </row>
    <row r="414" spans="2:65" s="12" customFormat="1">
      <c r="B414" s="143"/>
      <c r="D414" s="138" t="s">
        <v>131</v>
      </c>
      <c r="E414" s="144" t="s">
        <v>1</v>
      </c>
      <c r="F414" s="145" t="s">
        <v>585</v>
      </c>
      <c r="H414" s="146">
        <v>381.64600000000002</v>
      </c>
      <c r="L414" s="143"/>
      <c r="M414" s="147"/>
      <c r="T414" s="148"/>
      <c r="AT414" s="144" t="s">
        <v>131</v>
      </c>
      <c r="AU414" s="144" t="s">
        <v>78</v>
      </c>
      <c r="AV414" s="12" t="s">
        <v>78</v>
      </c>
      <c r="AW414" s="12" t="s">
        <v>25</v>
      </c>
      <c r="AX414" s="12" t="s">
        <v>76</v>
      </c>
      <c r="AY414" s="144" t="s">
        <v>119</v>
      </c>
    </row>
    <row r="415" spans="2:65" s="1" customFormat="1" ht="24.2" customHeight="1">
      <c r="B415" s="124"/>
      <c r="C415" s="125" t="s">
        <v>586</v>
      </c>
      <c r="D415" s="125" t="s">
        <v>121</v>
      </c>
      <c r="E415" s="126" t="s">
        <v>587</v>
      </c>
      <c r="F415" s="127" t="s">
        <v>588</v>
      </c>
      <c r="G415" s="128" t="s">
        <v>233</v>
      </c>
      <c r="H415" s="129">
        <v>202.322</v>
      </c>
      <c r="I415" s="130"/>
      <c r="J415" s="130">
        <f>ROUND(I415*H415,2)</f>
        <v>0</v>
      </c>
      <c r="K415" s="131"/>
      <c r="L415" s="27"/>
      <c r="M415" s="132" t="s">
        <v>1</v>
      </c>
      <c r="N415" s="133" t="s">
        <v>33</v>
      </c>
      <c r="O415" s="134">
        <v>1.48</v>
      </c>
      <c r="P415" s="134">
        <f>O415*H415</f>
        <v>299.43655999999999</v>
      </c>
      <c r="Q415" s="134">
        <v>0</v>
      </c>
      <c r="R415" s="134">
        <f>Q415*H415</f>
        <v>0</v>
      </c>
      <c r="S415" s="134">
        <v>0</v>
      </c>
      <c r="T415" s="135">
        <f>S415*H415</f>
        <v>0</v>
      </c>
      <c r="AR415" s="136" t="s">
        <v>125</v>
      </c>
      <c r="AT415" s="136" t="s">
        <v>121</v>
      </c>
      <c r="AU415" s="136" t="s">
        <v>78</v>
      </c>
      <c r="AY415" s="15" t="s">
        <v>119</v>
      </c>
      <c r="BE415" s="137">
        <f>IF(N415="základní",J415,0)</f>
        <v>0</v>
      </c>
      <c r="BF415" s="137">
        <f>IF(N415="snížená",J415,0)</f>
        <v>0</v>
      </c>
      <c r="BG415" s="137">
        <f>IF(N415="zákl. přenesená",J415,0)</f>
        <v>0</v>
      </c>
      <c r="BH415" s="137">
        <f>IF(N415="sníž. přenesená",J415,0)</f>
        <v>0</v>
      </c>
      <c r="BI415" s="137">
        <f>IF(N415="nulová",J415,0)</f>
        <v>0</v>
      </c>
      <c r="BJ415" s="15" t="s">
        <v>76</v>
      </c>
      <c r="BK415" s="137">
        <f>ROUND(I415*H415,2)</f>
        <v>0</v>
      </c>
      <c r="BL415" s="15" t="s">
        <v>125</v>
      </c>
      <c r="BM415" s="136" t="s">
        <v>589</v>
      </c>
    </row>
    <row r="416" spans="2:65" s="1" customFormat="1" ht="29.25">
      <c r="B416" s="27"/>
      <c r="D416" s="138" t="s">
        <v>127</v>
      </c>
      <c r="F416" s="139" t="s">
        <v>590</v>
      </c>
      <c r="L416" s="27"/>
      <c r="M416" s="140"/>
      <c r="T416" s="51"/>
      <c r="AT416" s="15" t="s">
        <v>127</v>
      </c>
      <c r="AU416" s="15" t="s">
        <v>78</v>
      </c>
    </row>
    <row r="417" spans="2:65" s="1" customFormat="1">
      <c r="B417" s="27"/>
      <c r="D417" s="141" t="s">
        <v>129</v>
      </c>
      <c r="F417" s="142" t="s">
        <v>591</v>
      </c>
      <c r="L417" s="27"/>
      <c r="M417" s="140"/>
      <c r="T417" s="51"/>
      <c r="AT417" s="15" t="s">
        <v>129</v>
      </c>
      <c r="AU417" s="15" t="s">
        <v>78</v>
      </c>
    </row>
    <row r="418" spans="2:65" s="12" customFormat="1">
      <c r="B418" s="143"/>
      <c r="D418" s="138" t="s">
        <v>131</v>
      </c>
      <c r="E418" s="144" t="s">
        <v>1</v>
      </c>
      <c r="F418" s="145" t="s">
        <v>592</v>
      </c>
      <c r="H418" s="146">
        <v>583.96799999999996</v>
      </c>
      <c r="L418" s="143"/>
      <c r="M418" s="147"/>
      <c r="T418" s="148"/>
      <c r="AT418" s="144" t="s">
        <v>131</v>
      </c>
      <c r="AU418" s="144" t="s">
        <v>78</v>
      </c>
      <c r="AV418" s="12" t="s">
        <v>78</v>
      </c>
      <c r="AW418" s="12" t="s">
        <v>25</v>
      </c>
      <c r="AX418" s="12" t="s">
        <v>68</v>
      </c>
      <c r="AY418" s="144" t="s">
        <v>119</v>
      </c>
    </row>
    <row r="419" spans="2:65" s="12" customFormat="1">
      <c r="B419" s="143"/>
      <c r="D419" s="138" t="s">
        <v>131</v>
      </c>
      <c r="E419" s="144" t="s">
        <v>1</v>
      </c>
      <c r="F419" s="145" t="s">
        <v>593</v>
      </c>
      <c r="H419" s="146">
        <v>-381.64600000000002</v>
      </c>
      <c r="L419" s="143"/>
      <c r="M419" s="147"/>
      <c r="T419" s="148"/>
      <c r="AT419" s="144" t="s">
        <v>131</v>
      </c>
      <c r="AU419" s="144" t="s">
        <v>78</v>
      </c>
      <c r="AV419" s="12" t="s">
        <v>78</v>
      </c>
      <c r="AW419" s="12" t="s">
        <v>25</v>
      </c>
      <c r="AX419" s="12" t="s">
        <v>68</v>
      </c>
      <c r="AY419" s="144" t="s">
        <v>119</v>
      </c>
    </row>
    <row r="420" spans="2:65" s="13" customFormat="1">
      <c r="B420" s="149"/>
      <c r="D420" s="138" t="s">
        <v>131</v>
      </c>
      <c r="E420" s="150" t="s">
        <v>1</v>
      </c>
      <c r="F420" s="151" t="s">
        <v>168</v>
      </c>
      <c r="H420" s="152">
        <v>202.32199999999995</v>
      </c>
      <c r="L420" s="149"/>
      <c r="M420" s="153"/>
      <c r="T420" s="154"/>
      <c r="AT420" s="150" t="s">
        <v>131</v>
      </c>
      <c r="AU420" s="150" t="s">
        <v>78</v>
      </c>
      <c r="AV420" s="13" t="s">
        <v>125</v>
      </c>
      <c r="AW420" s="13" t="s">
        <v>25</v>
      </c>
      <c r="AX420" s="13" t="s">
        <v>76</v>
      </c>
      <c r="AY420" s="150" t="s">
        <v>119</v>
      </c>
    </row>
    <row r="421" spans="2:65" s="11" customFormat="1" ht="25.9" customHeight="1">
      <c r="B421" s="113"/>
      <c r="D421" s="114" t="s">
        <v>67</v>
      </c>
      <c r="E421" s="115" t="s">
        <v>594</v>
      </c>
      <c r="F421" s="115" t="s">
        <v>595</v>
      </c>
      <c r="J421" s="116">
        <f>BK421</f>
        <v>0</v>
      </c>
      <c r="L421" s="113"/>
      <c r="M421" s="117"/>
      <c r="P421" s="118">
        <f>P422+P427+P431+P436</f>
        <v>0</v>
      </c>
      <c r="R421" s="118">
        <f>R422+R427+R431+R436</f>
        <v>0</v>
      </c>
      <c r="T421" s="119">
        <f>T422+T427+T431+T436</f>
        <v>0</v>
      </c>
      <c r="AR421" s="114" t="s">
        <v>152</v>
      </c>
      <c r="AT421" s="120" t="s">
        <v>67</v>
      </c>
      <c r="AU421" s="120" t="s">
        <v>68</v>
      </c>
      <c r="AY421" s="114" t="s">
        <v>119</v>
      </c>
      <c r="BK421" s="121">
        <f>BK422+BK427+BK431+BK436</f>
        <v>0</v>
      </c>
    </row>
    <row r="422" spans="2:65" s="11" customFormat="1" ht="22.9" customHeight="1">
      <c r="B422" s="113"/>
      <c r="D422" s="114" t="s">
        <v>67</v>
      </c>
      <c r="E422" s="122" t="s">
        <v>596</v>
      </c>
      <c r="F422" s="122" t="s">
        <v>597</v>
      </c>
      <c r="J422" s="123">
        <f>BK422</f>
        <v>0</v>
      </c>
      <c r="L422" s="113"/>
      <c r="M422" s="117"/>
      <c r="P422" s="118">
        <f>SUM(P423:P426)</f>
        <v>0</v>
      </c>
      <c r="R422" s="118">
        <f>SUM(R423:R426)</f>
        <v>0</v>
      </c>
      <c r="T422" s="119">
        <f>SUM(T423:T426)</f>
        <v>0</v>
      </c>
      <c r="AR422" s="114" t="s">
        <v>152</v>
      </c>
      <c r="AT422" s="120" t="s">
        <v>67</v>
      </c>
      <c r="AU422" s="120" t="s">
        <v>76</v>
      </c>
      <c r="AY422" s="114" t="s">
        <v>119</v>
      </c>
      <c r="BK422" s="121">
        <f>SUM(BK423:BK426)</f>
        <v>0</v>
      </c>
    </row>
    <row r="423" spans="2:65" s="1" customFormat="1" ht="16.5" customHeight="1">
      <c r="B423" s="124"/>
      <c r="C423" s="125" t="s">
        <v>598</v>
      </c>
      <c r="D423" s="125" t="s">
        <v>121</v>
      </c>
      <c r="E423" s="126" t="s">
        <v>599</v>
      </c>
      <c r="F423" s="127" t="s">
        <v>600</v>
      </c>
      <c r="G423" s="128" t="s">
        <v>601</v>
      </c>
      <c r="H423" s="129">
        <v>1</v>
      </c>
      <c r="I423" s="130"/>
      <c r="J423" s="130">
        <f>ROUND(I423*H423,2)</f>
        <v>0</v>
      </c>
      <c r="K423" s="131"/>
      <c r="L423" s="27"/>
      <c r="M423" s="132" t="s">
        <v>1</v>
      </c>
      <c r="N423" s="133" t="s">
        <v>33</v>
      </c>
      <c r="O423" s="134">
        <v>0</v>
      </c>
      <c r="P423" s="134">
        <f>O423*H423</f>
        <v>0</v>
      </c>
      <c r="Q423" s="134">
        <v>0</v>
      </c>
      <c r="R423" s="134">
        <f>Q423*H423</f>
        <v>0</v>
      </c>
      <c r="S423" s="134">
        <v>0</v>
      </c>
      <c r="T423" s="135">
        <f>S423*H423</f>
        <v>0</v>
      </c>
      <c r="AR423" s="136" t="s">
        <v>602</v>
      </c>
      <c r="AT423" s="136" t="s">
        <v>121</v>
      </c>
      <c r="AU423" s="136" t="s">
        <v>78</v>
      </c>
      <c r="AY423" s="15" t="s">
        <v>119</v>
      </c>
      <c r="BE423" s="137">
        <f>IF(N423="základní",J423,0)</f>
        <v>0</v>
      </c>
      <c r="BF423" s="137">
        <f>IF(N423="snížená",J423,0)</f>
        <v>0</v>
      </c>
      <c r="BG423" s="137">
        <f>IF(N423="zákl. přenesená",J423,0)</f>
        <v>0</v>
      </c>
      <c r="BH423" s="137">
        <f>IF(N423="sníž. přenesená",J423,0)</f>
        <v>0</v>
      </c>
      <c r="BI423" s="137">
        <f>IF(N423="nulová",J423,0)</f>
        <v>0</v>
      </c>
      <c r="BJ423" s="15" t="s">
        <v>76</v>
      </c>
      <c r="BK423" s="137">
        <f>ROUND(I423*H423,2)</f>
        <v>0</v>
      </c>
      <c r="BL423" s="15" t="s">
        <v>602</v>
      </c>
      <c r="BM423" s="136" t="s">
        <v>603</v>
      </c>
    </row>
    <row r="424" spans="2:65" s="1" customFormat="1">
      <c r="B424" s="27"/>
      <c r="D424" s="138" t="s">
        <v>127</v>
      </c>
      <c r="F424" s="139" t="s">
        <v>600</v>
      </c>
      <c r="L424" s="27"/>
      <c r="M424" s="140"/>
      <c r="T424" s="51"/>
      <c r="AT424" s="15" t="s">
        <v>127</v>
      </c>
      <c r="AU424" s="15" t="s">
        <v>78</v>
      </c>
    </row>
    <row r="425" spans="2:65" s="1" customFormat="1">
      <c r="B425" s="27"/>
      <c r="D425" s="141" t="s">
        <v>129</v>
      </c>
      <c r="F425" s="142" t="s">
        <v>604</v>
      </c>
      <c r="L425" s="27"/>
      <c r="M425" s="140"/>
      <c r="T425" s="51"/>
      <c r="AT425" s="15" t="s">
        <v>129</v>
      </c>
      <c r="AU425" s="15" t="s">
        <v>78</v>
      </c>
    </row>
    <row r="426" spans="2:65" s="1" customFormat="1" ht="48.75">
      <c r="B426" s="27"/>
      <c r="D426" s="138" t="s">
        <v>605</v>
      </c>
      <c r="F426" s="165" t="s">
        <v>606</v>
      </c>
      <c r="L426" s="27"/>
      <c r="M426" s="140"/>
      <c r="T426" s="51"/>
      <c r="AT426" s="15" t="s">
        <v>605</v>
      </c>
      <c r="AU426" s="15" t="s">
        <v>78</v>
      </c>
    </row>
    <row r="427" spans="2:65" s="11" customFormat="1" ht="22.9" customHeight="1">
      <c r="B427" s="113"/>
      <c r="D427" s="114" t="s">
        <v>67</v>
      </c>
      <c r="E427" s="122" t="s">
        <v>607</v>
      </c>
      <c r="F427" s="122" t="s">
        <v>608</v>
      </c>
      <c r="J427" s="123">
        <f>BK427</f>
        <v>0</v>
      </c>
      <c r="L427" s="113"/>
      <c r="M427" s="117"/>
      <c r="P427" s="118">
        <f>SUM(P428:P430)</f>
        <v>0</v>
      </c>
      <c r="R427" s="118">
        <f>SUM(R428:R430)</f>
        <v>0</v>
      </c>
      <c r="T427" s="119">
        <f>SUM(T428:T430)</f>
        <v>0</v>
      </c>
      <c r="AR427" s="114" t="s">
        <v>152</v>
      </c>
      <c r="AT427" s="120" t="s">
        <v>67</v>
      </c>
      <c r="AU427" s="120" t="s">
        <v>76</v>
      </c>
      <c r="AY427" s="114" t="s">
        <v>119</v>
      </c>
      <c r="BK427" s="121">
        <f>SUM(BK428:BK430)</f>
        <v>0</v>
      </c>
    </row>
    <row r="428" spans="2:65" s="1" customFormat="1" ht="16.5" customHeight="1">
      <c r="B428" s="124"/>
      <c r="C428" s="125" t="s">
        <v>609</v>
      </c>
      <c r="D428" s="125" t="s">
        <v>121</v>
      </c>
      <c r="E428" s="126" t="s">
        <v>610</v>
      </c>
      <c r="F428" s="127" t="s">
        <v>608</v>
      </c>
      <c r="G428" s="128" t="s">
        <v>601</v>
      </c>
      <c r="H428" s="129">
        <v>1</v>
      </c>
      <c r="I428" s="130"/>
      <c r="J428" s="130">
        <f>ROUND(I428*H428,2)</f>
        <v>0</v>
      </c>
      <c r="K428" s="131"/>
      <c r="L428" s="27"/>
      <c r="M428" s="132" t="s">
        <v>1</v>
      </c>
      <c r="N428" s="133" t="s">
        <v>33</v>
      </c>
      <c r="O428" s="134">
        <v>0</v>
      </c>
      <c r="P428" s="134">
        <f>O428*H428</f>
        <v>0</v>
      </c>
      <c r="Q428" s="134">
        <v>0</v>
      </c>
      <c r="R428" s="134">
        <f>Q428*H428</f>
        <v>0</v>
      </c>
      <c r="S428" s="134">
        <v>0</v>
      </c>
      <c r="T428" s="135">
        <f>S428*H428</f>
        <v>0</v>
      </c>
      <c r="AR428" s="136" t="s">
        <v>602</v>
      </c>
      <c r="AT428" s="136" t="s">
        <v>121</v>
      </c>
      <c r="AU428" s="136" t="s">
        <v>78</v>
      </c>
      <c r="AY428" s="15" t="s">
        <v>119</v>
      </c>
      <c r="BE428" s="137">
        <f>IF(N428="základní",J428,0)</f>
        <v>0</v>
      </c>
      <c r="BF428" s="137">
        <f>IF(N428="snížená",J428,0)</f>
        <v>0</v>
      </c>
      <c r="BG428" s="137">
        <f>IF(N428="zákl. přenesená",J428,0)</f>
        <v>0</v>
      </c>
      <c r="BH428" s="137">
        <f>IF(N428="sníž. přenesená",J428,0)</f>
        <v>0</v>
      </c>
      <c r="BI428" s="137">
        <f>IF(N428="nulová",J428,0)</f>
        <v>0</v>
      </c>
      <c r="BJ428" s="15" t="s">
        <v>76</v>
      </c>
      <c r="BK428" s="137">
        <f>ROUND(I428*H428,2)</f>
        <v>0</v>
      </c>
      <c r="BL428" s="15" t="s">
        <v>602</v>
      </c>
      <c r="BM428" s="136" t="s">
        <v>611</v>
      </c>
    </row>
    <row r="429" spans="2:65" s="1" customFormat="1">
      <c r="B429" s="27"/>
      <c r="D429" s="138" t="s">
        <v>127</v>
      </c>
      <c r="F429" s="139" t="s">
        <v>608</v>
      </c>
      <c r="L429" s="27"/>
      <c r="M429" s="140"/>
      <c r="T429" s="51"/>
      <c r="AT429" s="15" t="s">
        <v>127</v>
      </c>
      <c r="AU429" s="15" t="s">
        <v>78</v>
      </c>
    </row>
    <row r="430" spans="2:65" s="1" customFormat="1">
      <c r="B430" s="27"/>
      <c r="D430" s="141" t="s">
        <v>129</v>
      </c>
      <c r="F430" s="142" t="s">
        <v>612</v>
      </c>
      <c r="L430" s="27"/>
      <c r="M430" s="140"/>
      <c r="T430" s="51"/>
      <c r="AT430" s="15" t="s">
        <v>129</v>
      </c>
      <c r="AU430" s="15" t="s">
        <v>78</v>
      </c>
    </row>
    <row r="431" spans="2:65" s="11" customFormat="1" ht="22.9" customHeight="1">
      <c r="B431" s="113"/>
      <c r="D431" s="114" t="s">
        <v>67</v>
      </c>
      <c r="E431" s="122" t="s">
        <v>613</v>
      </c>
      <c r="F431" s="122" t="s">
        <v>614</v>
      </c>
      <c r="J431" s="123">
        <f>BK431</f>
        <v>0</v>
      </c>
      <c r="L431" s="113"/>
      <c r="M431" s="117"/>
      <c r="P431" s="118">
        <f>SUM(P432:P435)</f>
        <v>0</v>
      </c>
      <c r="R431" s="118">
        <f>SUM(R432:R435)</f>
        <v>0</v>
      </c>
      <c r="T431" s="119">
        <f>SUM(T432:T435)</f>
        <v>0</v>
      </c>
      <c r="AR431" s="114" t="s">
        <v>152</v>
      </c>
      <c r="AT431" s="120" t="s">
        <v>67</v>
      </c>
      <c r="AU431" s="120" t="s">
        <v>76</v>
      </c>
      <c r="AY431" s="114" t="s">
        <v>119</v>
      </c>
      <c r="BK431" s="121">
        <f>SUM(BK432:BK435)</f>
        <v>0</v>
      </c>
    </row>
    <row r="432" spans="2:65" s="1" customFormat="1" ht="16.5" customHeight="1">
      <c r="B432" s="124"/>
      <c r="C432" s="125" t="s">
        <v>615</v>
      </c>
      <c r="D432" s="125" t="s">
        <v>121</v>
      </c>
      <c r="E432" s="126" t="s">
        <v>616</v>
      </c>
      <c r="F432" s="127" t="s">
        <v>614</v>
      </c>
      <c r="G432" s="128" t="s">
        <v>601</v>
      </c>
      <c r="H432" s="129">
        <v>1</v>
      </c>
      <c r="I432" s="130"/>
      <c r="J432" s="130">
        <f>ROUND(I432*H432,2)</f>
        <v>0</v>
      </c>
      <c r="K432" s="131"/>
      <c r="L432" s="27"/>
      <c r="M432" s="132" t="s">
        <v>1</v>
      </c>
      <c r="N432" s="133" t="s">
        <v>33</v>
      </c>
      <c r="O432" s="134">
        <v>0</v>
      </c>
      <c r="P432" s="134">
        <f>O432*H432</f>
        <v>0</v>
      </c>
      <c r="Q432" s="134">
        <v>0</v>
      </c>
      <c r="R432" s="134">
        <f>Q432*H432</f>
        <v>0</v>
      </c>
      <c r="S432" s="134">
        <v>0</v>
      </c>
      <c r="T432" s="135">
        <f>S432*H432</f>
        <v>0</v>
      </c>
      <c r="AR432" s="136" t="s">
        <v>602</v>
      </c>
      <c r="AT432" s="136" t="s">
        <v>121</v>
      </c>
      <c r="AU432" s="136" t="s">
        <v>78</v>
      </c>
      <c r="AY432" s="15" t="s">
        <v>119</v>
      </c>
      <c r="BE432" s="137">
        <f>IF(N432="základní",J432,0)</f>
        <v>0</v>
      </c>
      <c r="BF432" s="137">
        <f>IF(N432="snížená",J432,0)</f>
        <v>0</v>
      </c>
      <c r="BG432" s="137">
        <f>IF(N432="zákl. přenesená",J432,0)</f>
        <v>0</v>
      </c>
      <c r="BH432" s="137">
        <f>IF(N432="sníž. přenesená",J432,0)</f>
        <v>0</v>
      </c>
      <c r="BI432" s="137">
        <f>IF(N432="nulová",J432,0)</f>
        <v>0</v>
      </c>
      <c r="BJ432" s="15" t="s">
        <v>76</v>
      </c>
      <c r="BK432" s="137">
        <f>ROUND(I432*H432,2)</f>
        <v>0</v>
      </c>
      <c r="BL432" s="15" t="s">
        <v>602</v>
      </c>
      <c r="BM432" s="136" t="s">
        <v>617</v>
      </c>
    </row>
    <row r="433" spans="2:65" s="1" customFormat="1">
      <c r="B433" s="27"/>
      <c r="D433" s="138" t="s">
        <v>127</v>
      </c>
      <c r="F433" s="139" t="s">
        <v>614</v>
      </c>
      <c r="L433" s="27"/>
      <c r="M433" s="140"/>
      <c r="T433" s="51"/>
      <c r="AT433" s="15" t="s">
        <v>127</v>
      </c>
      <c r="AU433" s="15" t="s">
        <v>78</v>
      </c>
    </row>
    <row r="434" spans="2:65" s="1" customFormat="1">
      <c r="B434" s="27"/>
      <c r="D434" s="141" t="s">
        <v>129</v>
      </c>
      <c r="F434" s="142" t="s">
        <v>618</v>
      </c>
      <c r="L434" s="27"/>
      <c r="M434" s="140"/>
      <c r="T434" s="51"/>
      <c r="AT434" s="15" t="s">
        <v>129</v>
      </c>
      <c r="AU434" s="15" t="s">
        <v>78</v>
      </c>
    </row>
    <row r="435" spans="2:65" s="1" customFormat="1" ht="29.25">
      <c r="B435" s="27"/>
      <c r="D435" s="138" t="s">
        <v>605</v>
      </c>
      <c r="F435" s="165" t="s">
        <v>619</v>
      </c>
      <c r="L435" s="27"/>
      <c r="M435" s="140"/>
      <c r="T435" s="51"/>
      <c r="AT435" s="15" t="s">
        <v>605</v>
      </c>
      <c r="AU435" s="15" t="s">
        <v>78</v>
      </c>
    </row>
    <row r="436" spans="2:65" s="11" customFormat="1" ht="22.9" customHeight="1">
      <c r="B436" s="113"/>
      <c r="D436" s="114" t="s">
        <v>67</v>
      </c>
      <c r="E436" s="122" t="s">
        <v>620</v>
      </c>
      <c r="F436" s="122" t="s">
        <v>621</v>
      </c>
      <c r="J436" s="123">
        <f>BK436</f>
        <v>0</v>
      </c>
      <c r="L436" s="113"/>
      <c r="M436" s="117"/>
      <c r="P436" s="118">
        <f>SUM(P437:P440)</f>
        <v>0</v>
      </c>
      <c r="R436" s="118">
        <f>SUM(R437:R440)</f>
        <v>0</v>
      </c>
      <c r="T436" s="119">
        <f>SUM(T437:T440)</f>
        <v>0</v>
      </c>
      <c r="AR436" s="114" t="s">
        <v>152</v>
      </c>
      <c r="AT436" s="120" t="s">
        <v>67</v>
      </c>
      <c r="AU436" s="120" t="s">
        <v>76</v>
      </c>
      <c r="AY436" s="114" t="s">
        <v>119</v>
      </c>
      <c r="BK436" s="121">
        <f>SUM(BK437:BK440)</f>
        <v>0</v>
      </c>
    </row>
    <row r="437" spans="2:65" s="1" customFormat="1" ht="16.5" customHeight="1">
      <c r="B437" s="124"/>
      <c r="C437" s="125" t="s">
        <v>622</v>
      </c>
      <c r="D437" s="125" t="s">
        <v>121</v>
      </c>
      <c r="E437" s="126" t="s">
        <v>623</v>
      </c>
      <c r="F437" s="127" t="s">
        <v>621</v>
      </c>
      <c r="G437" s="128" t="s">
        <v>601</v>
      </c>
      <c r="H437" s="129">
        <v>1</v>
      </c>
      <c r="I437" s="130"/>
      <c r="J437" s="130">
        <f>ROUND(I437*H437,2)</f>
        <v>0</v>
      </c>
      <c r="K437" s="131"/>
      <c r="L437" s="27"/>
      <c r="M437" s="132" t="s">
        <v>1</v>
      </c>
      <c r="N437" s="133" t="s">
        <v>33</v>
      </c>
      <c r="O437" s="134">
        <v>0</v>
      </c>
      <c r="P437" s="134">
        <f>O437*H437</f>
        <v>0</v>
      </c>
      <c r="Q437" s="134">
        <v>0</v>
      </c>
      <c r="R437" s="134">
        <f>Q437*H437</f>
        <v>0</v>
      </c>
      <c r="S437" s="134">
        <v>0</v>
      </c>
      <c r="T437" s="135">
        <f>S437*H437</f>
        <v>0</v>
      </c>
      <c r="AR437" s="136" t="s">
        <v>602</v>
      </c>
      <c r="AT437" s="136" t="s">
        <v>121</v>
      </c>
      <c r="AU437" s="136" t="s">
        <v>78</v>
      </c>
      <c r="AY437" s="15" t="s">
        <v>119</v>
      </c>
      <c r="BE437" s="137">
        <f>IF(N437="základní",J437,0)</f>
        <v>0</v>
      </c>
      <c r="BF437" s="137">
        <f>IF(N437="snížená",J437,0)</f>
        <v>0</v>
      </c>
      <c r="BG437" s="137">
        <f>IF(N437="zákl. přenesená",J437,0)</f>
        <v>0</v>
      </c>
      <c r="BH437" s="137">
        <f>IF(N437="sníž. přenesená",J437,0)</f>
        <v>0</v>
      </c>
      <c r="BI437" s="137">
        <f>IF(N437="nulová",J437,0)</f>
        <v>0</v>
      </c>
      <c r="BJ437" s="15" t="s">
        <v>76</v>
      </c>
      <c r="BK437" s="137">
        <f>ROUND(I437*H437,2)</f>
        <v>0</v>
      </c>
      <c r="BL437" s="15" t="s">
        <v>602</v>
      </c>
      <c r="BM437" s="136" t="s">
        <v>624</v>
      </c>
    </row>
    <row r="438" spans="2:65" s="1" customFormat="1">
      <c r="B438" s="27"/>
      <c r="D438" s="138" t="s">
        <v>127</v>
      </c>
      <c r="F438" s="139" t="s">
        <v>621</v>
      </c>
      <c r="L438" s="27"/>
      <c r="M438" s="140"/>
      <c r="T438" s="51"/>
      <c r="AT438" s="15" t="s">
        <v>127</v>
      </c>
      <c r="AU438" s="15" t="s">
        <v>78</v>
      </c>
    </row>
    <row r="439" spans="2:65" s="1" customFormat="1">
      <c r="B439" s="27"/>
      <c r="D439" s="141" t="s">
        <v>129</v>
      </c>
      <c r="F439" s="142" t="s">
        <v>625</v>
      </c>
      <c r="L439" s="27"/>
      <c r="M439" s="140"/>
      <c r="T439" s="51"/>
      <c r="AT439" s="15" t="s">
        <v>129</v>
      </c>
      <c r="AU439" s="15" t="s">
        <v>78</v>
      </c>
    </row>
    <row r="440" spans="2:65" s="1" customFormat="1" ht="58.5">
      <c r="B440" s="27"/>
      <c r="D440" s="138" t="s">
        <v>605</v>
      </c>
      <c r="F440" s="165" t="s">
        <v>626</v>
      </c>
      <c r="L440" s="27"/>
      <c r="M440" s="166"/>
      <c r="N440" s="167"/>
      <c r="O440" s="167"/>
      <c r="P440" s="167"/>
      <c r="Q440" s="167"/>
      <c r="R440" s="167"/>
      <c r="S440" s="167"/>
      <c r="T440" s="168"/>
      <c r="AT440" s="15" t="s">
        <v>605</v>
      </c>
      <c r="AU440" s="15" t="s">
        <v>78</v>
      </c>
    </row>
    <row r="441" spans="2:65" s="1" customFormat="1" ht="6.95" customHeight="1">
      <c r="B441" s="39"/>
      <c r="C441" s="40"/>
      <c r="D441" s="40"/>
      <c r="E441" s="40"/>
      <c r="F441" s="40"/>
      <c r="G441" s="40"/>
      <c r="H441" s="40"/>
      <c r="I441" s="40"/>
      <c r="J441" s="40"/>
      <c r="K441" s="40"/>
      <c r="L441" s="27"/>
    </row>
  </sheetData>
  <autoFilter ref="C129:K440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hyperlinks>
    <hyperlink ref="F135" r:id="rId1" xr:uid="{00000000-0004-0000-0100-000000000000}"/>
    <hyperlink ref="F139" r:id="rId2" xr:uid="{00000000-0004-0000-0100-000001000000}"/>
    <hyperlink ref="F143" r:id="rId3" xr:uid="{00000000-0004-0000-0100-000002000000}"/>
    <hyperlink ref="F147" r:id="rId4" xr:uid="{00000000-0004-0000-0100-000003000000}"/>
    <hyperlink ref="F151" r:id="rId5" xr:uid="{00000000-0004-0000-0100-000004000000}"/>
    <hyperlink ref="F155" r:id="rId6" xr:uid="{00000000-0004-0000-0100-000005000000}"/>
    <hyperlink ref="F162" r:id="rId7" xr:uid="{00000000-0004-0000-0100-000006000000}"/>
    <hyperlink ref="F169" r:id="rId8" xr:uid="{00000000-0004-0000-0100-000007000000}"/>
    <hyperlink ref="F173" r:id="rId9" xr:uid="{00000000-0004-0000-0100-000008000000}"/>
    <hyperlink ref="F179" r:id="rId10" xr:uid="{00000000-0004-0000-0100-000009000000}"/>
    <hyperlink ref="F182" r:id="rId11" xr:uid="{00000000-0004-0000-0100-00000A000000}"/>
    <hyperlink ref="F186" r:id="rId12" xr:uid="{00000000-0004-0000-0100-00000B000000}"/>
    <hyperlink ref="F192" r:id="rId13" xr:uid="{00000000-0004-0000-0100-00000C000000}"/>
    <hyperlink ref="F196" r:id="rId14" xr:uid="{00000000-0004-0000-0100-00000D000000}"/>
    <hyperlink ref="F200" r:id="rId15" xr:uid="{00000000-0004-0000-0100-00000E000000}"/>
    <hyperlink ref="F206" r:id="rId16" xr:uid="{00000000-0004-0000-0100-00000F000000}"/>
    <hyperlink ref="F210" r:id="rId17" xr:uid="{00000000-0004-0000-0100-000010000000}"/>
    <hyperlink ref="F214" r:id="rId18" xr:uid="{00000000-0004-0000-0100-000011000000}"/>
    <hyperlink ref="F220" r:id="rId19" xr:uid="{00000000-0004-0000-0100-000012000000}"/>
    <hyperlink ref="F231" r:id="rId20" xr:uid="{00000000-0004-0000-0100-000013000000}"/>
    <hyperlink ref="F235" r:id="rId21" xr:uid="{00000000-0004-0000-0100-000014000000}"/>
    <hyperlink ref="F243" r:id="rId22" xr:uid="{00000000-0004-0000-0100-000015000000}"/>
    <hyperlink ref="F249" r:id="rId23" xr:uid="{00000000-0004-0000-0100-000016000000}"/>
    <hyperlink ref="F256" r:id="rId24" xr:uid="{00000000-0004-0000-0100-000017000000}"/>
    <hyperlink ref="F262" r:id="rId25" xr:uid="{00000000-0004-0000-0100-000018000000}"/>
    <hyperlink ref="F268" r:id="rId26" xr:uid="{00000000-0004-0000-0100-000019000000}"/>
    <hyperlink ref="F273" r:id="rId27" xr:uid="{00000000-0004-0000-0100-00001A000000}"/>
    <hyperlink ref="F280" r:id="rId28" xr:uid="{00000000-0004-0000-0100-00001B000000}"/>
    <hyperlink ref="F284" r:id="rId29" xr:uid="{00000000-0004-0000-0100-00001C000000}"/>
    <hyperlink ref="F288" r:id="rId30" xr:uid="{00000000-0004-0000-0100-00001D000000}"/>
    <hyperlink ref="F292" r:id="rId31" xr:uid="{00000000-0004-0000-0100-00001E000000}"/>
    <hyperlink ref="F296" r:id="rId32" xr:uid="{00000000-0004-0000-0100-00001F000000}"/>
    <hyperlink ref="F301" r:id="rId33" xr:uid="{00000000-0004-0000-0100-000020000000}"/>
    <hyperlink ref="F306" r:id="rId34" xr:uid="{00000000-0004-0000-0100-000021000000}"/>
    <hyperlink ref="F312" r:id="rId35" xr:uid="{00000000-0004-0000-0100-000022000000}"/>
    <hyperlink ref="F318" r:id="rId36" xr:uid="{00000000-0004-0000-0100-000023000000}"/>
    <hyperlink ref="F325" r:id="rId37" xr:uid="{00000000-0004-0000-0100-000024000000}"/>
    <hyperlink ref="F332" r:id="rId38" xr:uid="{00000000-0004-0000-0100-000025000000}"/>
    <hyperlink ref="F339" r:id="rId39" xr:uid="{00000000-0004-0000-0100-000026000000}"/>
    <hyperlink ref="F346" r:id="rId40" xr:uid="{00000000-0004-0000-0100-000027000000}"/>
    <hyperlink ref="F350" r:id="rId41" xr:uid="{00000000-0004-0000-0100-000028000000}"/>
    <hyperlink ref="F354" r:id="rId42" xr:uid="{00000000-0004-0000-0100-000029000000}"/>
    <hyperlink ref="F362" r:id="rId43" xr:uid="{00000000-0004-0000-0100-00002A000000}"/>
    <hyperlink ref="F368" r:id="rId44" xr:uid="{00000000-0004-0000-0100-00002B000000}"/>
    <hyperlink ref="F374" r:id="rId45" xr:uid="{00000000-0004-0000-0100-00002C000000}"/>
    <hyperlink ref="F380" r:id="rId46" xr:uid="{00000000-0004-0000-0100-00002D000000}"/>
    <hyperlink ref="F387" r:id="rId47" xr:uid="{00000000-0004-0000-0100-00002E000000}"/>
    <hyperlink ref="F399" r:id="rId48" xr:uid="{00000000-0004-0000-0100-00002F000000}"/>
    <hyperlink ref="F402" r:id="rId49" xr:uid="{00000000-0004-0000-0100-000030000000}"/>
    <hyperlink ref="F406" r:id="rId50" xr:uid="{00000000-0004-0000-0100-000031000000}"/>
    <hyperlink ref="F409" r:id="rId51" xr:uid="{00000000-0004-0000-0100-000032000000}"/>
    <hyperlink ref="F413" r:id="rId52" xr:uid="{00000000-0004-0000-0100-000033000000}"/>
    <hyperlink ref="F417" r:id="rId53" xr:uid="{00000000-0004-0000-0100-000034000000}"/>
    <hyperlink ref="F425" r:id="rId54" xr:uid="{00000000-0004-0000-0100-000035000000}"/>
    <hyperlink ref="F430" r:id="rId55" xr:uid="{00000000-0004-0000-0100-000036000000}"/>
    <hyperlink ref="F434" r:id="rId56" xr:uid="{00000000-0004-0000-0100-000037000000}"/>
    <hyperlink ref="F439" r:id="rId57" xr:uid="{00000000-0004-0000-0100-00003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19"/>
  <sheetViews>
    <sheetView showGridLines="0" workbookViewId="0">
      <selection activeCell="D6" sqref="D6:F6"/>
    </sheetView>
  </sheetViews>
  <sheetFormatPr defaultRowHeight="11.2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6"/>
      <c r="C3" s="17"/>
      <c r="D3" s="17"/>
      <c r="E3" s="17"/>
      <c r="F3" s="17"/>
      <c r="G3" s="17"/>
      <c r="H3" s="18"/>
    </row>
    <row r="4" spans="2:8" ht="24.95" customHeight="1">
      <c r="B4" s="18"/>
      <c r="C4" s="19" t="s">
        <v>627</v>
      </c>
      <c r="H4" s="18"/>
    </row>
    <row r="5" spans="2:8" ht="12" customHeight="1">
      <c r="B5" s="18"/>
      <c r="C5" s="21" t="s">
        <v>12</v>
      </c>
      <c r="D5" s="207" t="s">
        <v>13</v>
      </c>
      <c r="E5" s="178"/>
      <c r="F5" s="178"/>
      <c r="H5" s="18"/>
    </row>
    <row r="6" spans="2:8" ht="36.950000000000003" customHeight="1">
      <c r="B6" s="18"/>
      <c r="C6" s="23" t="s">
        <v>14</v>
      </c>
      <c r="D6" s="206" t="s">
        <v>634</v>
      </c>
      <c r="E6" s="178"/>
      <c r="F6" s="178"/>
      <c r="H6" s="18"/>
    </row>
    <row r="7" spans="2:8" ht="16.5" customHeight="1">
      <c r="B7" s="18"/>
      <c r="C7" s="24" t="s">
        <v>19</v>
      </c>
      <c r="D7" s="47">
        <f>'Rekapitulace stavby'!AN8</f>
        <v>45584</v>
      </c>
      <c r="H7" s="18"/>
    </row>
    <row r="8" spans="2:8" s="1" customFormat="1" ht="10.9" customHeight="1">
      <c r="B8" s="27"/>
      <c r="H8" s="27"/>
    </row>
    <row r="9" spans="2:8" s="10" customFormat="1" ht="29.25" customHeight="1">
      <c r="B9" s="104"/>
      <c r="C9" s="105" t="s">
        <v>49</v>
      </c>
      <c r="D9" s="106" t="s">
        <v>50</v>
      </c>
      <c r="E9" s="106" t="s">
        <v>106</v>
      </c>
      <c r="F9" s="107" t="s">
        <v>628</v>
      </c>
      <c r="H9" s="104"/>
    </row>
    <row r="10" spans="2:8" s="1" customFormat="1" ht="26.45" customHeight="1">
      <c r="B10" s="27"/>
      <c r="C10" s="169" t="s">
        <v>73</v>
      </c>
      <c r="D10" s="169" t="s">
        <v>74</v>
      </c>
      <c r="H10" s="27"/>
    </row>
    <row r="11" spans="2:8" s="1" customFormat="1" ht="16.899999999999999" customHeight="1">
      <c r="B11" s="27"/>
      <c r="C11" s="170" t="s">
        <v>79</v>
      </c>
      <c r="D11" s="171" t="s">
        <v>80</v>
      </c>
      <c r="E11" s="172" t="s">
        <v>1</v>
      </c>
      <c r="F11" s="173">
        <v>235.834</v>
      </c>
      <c r="H11" s="27"/>
    </row>
    <row r="12" spans="2:8" s="1" customFormat="1" ht="16.899999999999999" customHeight="1">
      <c r="B12" s="27"/>
      <c r="C12" s="174" t="s">
        <v>1</v>
      </c>
      <c r="D12" s="174" t="s">
        <v>166</v>
      </c>
      <c r="E12" s="15" t="s">
        <v>1</v>
      </c>
      <c r="F12" s="175">
        <v>217.23400000000001</v>
      </c>
      <c r="H12" s="27"/>
    </row>
    <row r="13" spans="2:8" s="1" customFormat="1" ht="16.899999999999999" customHeight="1">
      <c r="B13" s="27"/>
      <c r="C13" s="174" t="s">
        <v>1</v>
      </c>
      <c r="D13" s="174" t="s">
        <v>167</v>
      </c>
      <c r="E13" s="15" t="s">
        <v>1</v>
      </c>
      <c r="F13" s="175">
        <v>18.600000000000001</v>
      </c>
      <c r="H13" s="27"/>
    </row>
    <row r="14" spans="2:8" s="1" customFormat="1" ht="16.899999999999999" customHeight="1">
      <c r="B14" s="27"/>
      <c r="C14" s="174" t="s">
        <v>79</v>
      </c>
      <c r="D14" s="174" t="s">
        <v>168</v>
      </c>
      <c r="E14" s="15" t="s">
        <v>1</v>
      </c>
      <c r="F14" s="175">
        <v>235.834</v>
      </c>
      <c r="H14" s="27"/>
    </row>
    <row r="15" spans="2:8" s="1" customFormat="1" ht="16.899999999999999" customHeight="1">
      <c r="B15" s="27"/>
      <c r="C15" s="176" t="s">
        <v>629</v>
      </c>
      <c r="H15" s="27"/>
    </row>
    <row r="16" spans="2:8" s="1" customFormat="1" ht="22.5">
      <c r="B16" s="27"/>
      <c r="C16" s="174" t="s">
        <v>160</v>
      </c>
      <c r="D16" s="174" t="s">
        <v>161</v>
      </c>
      <c r="E16" s="15" t="s">
        <v>162</v>
      </c>
      <c r="F16" s="175">
        <v>212.251</v>
      </c>
      <c r="H16" s="27"/>
    </row>
    <row r="17" spans="2:8" s="1" customFormat="1" ht="22.5">
      <c r="B17" s="27"/>
      <c r="C17" s="174" t="s">
        <v>171</v>
      </c>
      <c r="D17" s="174" t="s">
        <v>172</v>
      </c>
      <c r="E17" s="15" t="s">
        <v>162</v>
      </c>
      <c r="F17" s="175">
        <v>23.582999999999998</v>
      </c>
      <c r="H17" s="27"/>
    </row>
    <row r="18" spans="2:8" s="1" customFormat="1" ht="7.35" customHeight="1">
      <c r="B18" s="39"/>
      <c r="C18" s="40"/>
      <c r="D18" s="40"/>
      <c r="E18" s="40"/>
      <c r="F18" s="40"/>
      <c r="G18" s="40"/>
      <c r="H18" s="27"/>
    </row>
    <row r="19" spans="2:8" s="1" customFormat="1"/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SO 01 - SO 01 Dešťová kan...</vt:lpstr>
      <vt:lpstr>Seznam figur</vt:lpstr>
      <vt:lpstr>'Rekapitulace stavby'!Názvy_tisku</vt:lpstr>
      <vt:lpstr>'Seznam figur'!Názvy_tisku</vt:lpstr>
      <vt:lpstr>'SO 01 - SO 01 Dešťová kan...'!Názvy_tisku</vt:lpstr>
      <vt:lpstr>'Rekapitulace stavby'!Oblast_tisku</vt:lpstr>
      <vt:lpstr>'Seznam figur'!Oblast_tisku</vt:lpstr>
      <vt:lpstr>'SO 01 - SO 01 Dešťová kan...'!Oblast_tisku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Koželuh</dc:creator>
  <cp:lastModifiedBy>Jana Klosíková</cp:lastModifiedBy>
  <dcterms:created xsi:type="dcterms:W3CDTF">2024-10-25T11:22:11Z</dcterms:created>
  <dcterms:modified xsi:type="dcterms:W3CDTF">2025-04-17T09:25:53Z</dcterms:modified>
</cp:coreProperties>
</file>