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ata_7.5.2021\Obec doc\STAVBA a OPRAVY\AAA 2023\silnice Medlov\VZR\zveřejnit 2.5.2023_uřední deska\"/>
    </mc:Choice>
  </mc:AlternateContent>
  <bookViews>
    <workbookView xWindow="0" yWindow="0" windowWidth="28800" windowHeight="1233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Rekapitulace!$G$8</definedName>
    <definedName name="Dodavka0">Položky!#REF!</definedName>
    <definedName name="HSV">Rekapitulace!$E$8</definedName>
    <definedName name="HSV0">Položky!#REF!</definedName>
    <definedName name="HZS">Rekapitulace!$I$8</definedName>
    <definedName name="HZS0">Položky!#REF!</definedName>
    <definedName name="JKSO">'Krycí list'!$G$2</definedName>
    <definedName name="MJ">'Krycí list'!$G$5</definedName>
    <definedName name="Mont">Rekapitulace!$H$8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Položky!$A$1:$G$15</definedName>
    <definedName name="_xlnm.Print_Area" localSheetId="1">Rekapitulace!$A$1:$I$14</definedName>
    <definedName name="PocetMJ">'Krycí list'!$G$6</definedName>
    <definedName name="Poznamka">'Krycí list'!$B$37</definedName>
    <definedName name="Projektant">'Krycí list'!$C$8</definedName>
    <definedName name="PSV">Rekapitulace!$F$8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Rekapitulace!$H$14</definedName>
    <definedName name="VRNKc">Rekapitulace!$E$13</definedName>
    <definedName name="VRNnazev">Rekapitulace!$A$13</definedName>
    <definedName name="VRNproc">Rekapitulace!$F$13</definedName>
    <definedName name="VRNzakl">Rekapitulace!$G$13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91029"/>
</workbook>
</file>

<file path=xl/calcChain.xml><?xml version="1.0" encoding="utf-8"?>
<calcChain xmlns="http://schemas.openxmlformats.org/spreadsheetml/2006/main">
  <c r="D2" i="1" l="1"/>
  <c r="BE14" i="3"/>
  <c r="BD14" i="3"/>
  <c r="BC14" i="3"/>
  <c r="BB14" i="3"/>
  <c r="G14" i="3"/>
  <c r="BA14" i="3" s="1"/>
  <c r="BE13" i="3"/>
  <c r="BD13" i="3"/>
  <c r="BC13" i="3"/>
  <c r="BB13" i="3"/>
  <c r="BA13" i="3"/>
  <c r="G13" i="3"/>
  <c r="BE12" i="3"/>
  <c r="BD12" i="3"/>
  <c r="BC12" i="3"/>
  <c r="BB12" i="3"/>
  <c r="BA12" i="3"/>
  <c r="G12" i="3"/>
  <c r="BE10" i="3"/>
  <c r="BD10" i="3"/>
  <c r="BC10" i="3"/>
  <c r="BB10" i="3"/>
  <c r="G10" i="3"/>
  <c r="BA10" i="3" s="1"/>
  <c r="BE9" i="3"/>
  <c r="BD9" i="3"/>
  <c r="BD15" i="3" s="1"/>
  <c r="H7" i="2" s="1"/>
  <c r="H8" i="2" s="1"/>
  <c r="C17" i="1" s="1"/>
  <c r="BC9" i="3"/>
  <c r="BB9" i="3"/>
  <c r="G9" i="3"/>
  <c r="BA9" i="3" s="1"/>
  <c r="BE8" i="3"/>
  <c r="BD8" i="3"/>
  <c r="BC8" i="3"/>
  <c r="BB8" i="3"/>
  <c r="BA8" i="3"/>
  <c r="G8" i="3"/>
  <c r="B7" i="2"/>
  <c r="A7" i="2"/>
  <c r="C15" i="3"/>
  <c r="C4" i="3"/>
  <c r="C3" i="3"/>
  <c r="H14" i="2"/>
  <c r="G13" i="2"/>
  <c r="I13" i="2" s="1"/>
  <c r="C2" i="2"/>
  <c r="C1" i="2"/>
  <c r="C33" i="1"/>
  <c r="F33" i="1" s="1"/>
  <c r="C31" i="1"/>
  <c r="G23" i="1"/>
  <c r="G22" i="1" s="1"/>
  <c r="C9" i="1"/>
  <c r="G7" i="1"/>
  <c r="C2" i="1"/>
  <c r="BC15" i="3" l="1"/>
  <c r="G7" i="2" s="1"/>
  <c r="G8" i="2" s="1"/>
  <c r="C18" i="1" s="1"/>
  <c r="BB15" i="3"/>
  <c r="F7" i="2" s="1"/>
  <c r="F8" i="2" s="1"/>
  <c r="C16" i="1" s="1"/>
  <c r="BE15" i="3"/>
  <c r="I7" i="2" s="1"/>
  <c r="I8" i="2" s="1"/>
  <c r="C21" i="1" s="1"/>
  <c r="BA15" i="3"/>
  <c r="E7" i="2" s="1"/>
  <c r="E8" i="2" s="1"/>
  <c r="C15" i="1" s="1"/>
  <c r="G15" i="3"/>
  <c r="C19" i="1" l="1"/>
  <c r="C22" i="1" s="1"/>
  <c r="C23" i="1" s="1"/>
  <c r="F30" i="1" s="1"/>
  <c r="F31" i="1" s="1"/>
  <c r="F34" i="1" s="1"/>
</calcChain>
</file>

<file path=xl/sharedStrings.xml><?xml version="1.0" encoding="utf-8"?>
<sst xmlns="http://schemas.openxmlformats.org/spreadsheetml/2006/main" count="124" uniqueCount="98">
  <si>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</si>
  <si>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</si>
  <si>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</si>
  <si>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</si>
  <si>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</si>
  <si>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</si>
  <si>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</si>
  <si>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</si>
  <si>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</si>
  <si>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</si>
  <si>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</si>
  <si>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</si>
  <si>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</si>
  <si>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</si>
  <si>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</si>
  <si>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</si>
  <si>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</si>
  <si>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</si>
  <si>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</si>
  <si>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</si>
  <si>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</si>
  <si>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</si>
  <si>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</si>
  <si>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</si>
  <si>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</si>
  <si>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</si>
  <si>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</si>
  <si>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</si>
  <si>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</si>
  <si>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</si>
  <si>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</si>
  <si>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</si>
  <si>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</si>
  <si>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</si>
  <si>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</si>
  <si>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</si>
  <si>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</si>
  <si>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</si>
  <si>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</si>
  <si>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</si>
  <si>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</si>
  <si>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</si>
  <si>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</si>
  <si>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</si>
  <si>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</si>
  <si>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</si>
  <si>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</si>
  <si>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</si>
  <si>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</si>
  <si>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</si>
  <si>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</si>
  <si>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</si>
  <si>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</si>
  <si>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</si>
  <si>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</si>
  <si>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</si>
  <si>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</si>
  <si>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</si>
  <si>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</si>
  <si>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</si>
  <si>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</si>
  <si>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</si>
  <si>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</si>
  <si>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</si>
  <si>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</si>
  <si>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</si>
  <si>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</si>
  <si>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</si>
  <si>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</si>
  <si>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</si>
  <si>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</si>
  <si>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</si>
  <si>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</si>
  <si>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</si>
  <si>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230422</t>
  </si>
  <si>
    <t>01</t>
  </si>
  <si>
    <t>5</t>
  </si>
  <si>
    <t>Komunikace</t>
  </si>
  <si>
    <t>PC 1</t>
  </si>
  <si>
    <t>Seříznutí krajnic šířky do 30cm, s naložením a odvozem do 1 km na místo určené objednatelem</t>
  </si>
  <si>
    <t>m</t>
  </si>
  <si>
    <t>PC 2</t>
  </si>
  <si>
    <t>Strojní zametení s odvozem do 1 km na místo určené objednatelem</t>
  </si>
  <si>
    <t>m2</t>
  </si>
  <si>
    <t>PC 3</t>
  </si>
  <si>
    <t>t</t>
  </si>
  <si>
    <t>PC 4</t>
  </si>
  <si>
    <t>PC 5</t>
  </si>
  <si>
    <t>Strojní zametení přebytečné drtě po zajetí nátěrů s odvozem do 1 km na určené místo</t>
  </si>
  <si>
    <t>PC 6</t>
  </si>
  <si>
    <t xml:space="preserve">Zřízení dopravního opatření při provádění prací </t>
  </si>
  <si>
    <t>kpl</t>
  </si>
  <si>
    <t>Oprava místní komunikace na pozemku p.č. 766/1, Fryšava pod Žákovou horou – Medlovský rybník</t>
  </si>
  <si>
    <t>Výsprava výtluků, projetých kolejí a uhroucených okrajů tryskovou metodou</t>
  </si>
  <si>
    <t>Nátěr živičný z asfaltové emulze v množství 1,6 kg/m2 se zadrcení kamenivem fr. 4/8</t>
  </si>
  <si>
    <t>Rozpočet s výkazem výměr</t>
  </si>
  <si>
    <t>parametry komunikace:
1190m x 3,9m = 4641 m2
350m x 3,2m = 1120m2
… celkem 5761 m2</t>
  </si>
  <si>
    <t>Nátěr živičný uzavírací z asfaltové emulze v množství 1,8 kg/m2 se zadrcení kamenivem fr. 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</si>
</sst>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0.0"/>
    <numFmt numFmtId="166" formatCode="#,##0\ &quot;Kč&quot;"/>
  </numFmts>
  <fonts count="25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9"/>
      <name val="Arial CE"/>
    </font>
    <font>
      <sz val="10"/>
      <color indexed="9"/>
      <name val="Arial CE"/>
      <family val="2"/>
      <charset val="238"/>
    </font>
    <font>
      <sz val="8"/>
      <name val="Arial CE"/>
    </font>
    <font>
      <sz val="10"/>
      <color indexed="9"/>
      <name val="Arial CE"/>
    </font>
    <font>
      <b/>
      <i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b/>
      <sz val="7"/>
      <name val="Arial CE"/>
      <charset val="238"/>
    </font>
    <font>
      <b/>
      <sz val="9"/>
      <name val="Arial"/>
      <family val="2"/>
      <charset val="238"/>
    </font>
    <font>
      <sz val="7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09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left"/>
    </xf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6" xfId="0" applyFont="1" applyBorder="1" applyAlignment="1">
      <alignment horizontal="left"/>
    </xf>
    <xf numFmtId="0" fontId="4" fillId="0" borderId="16" xfId="0" applyFont="1" applyBorder="1"/>
    <xf numFmtId="0" fontId="1" fillId="0" borderId="0" xfId="0" applyFont="1"/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7" fillId="2" borderId="21" xfId="0" applyFont="1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centerContinuous"/>
    </xf>
    <xf numFmtId="0" fontId="7" fillId="2" borderId="22" xfId="0" applyFont="1" applyFill="1" applyBorder="1" applyAlignment="1">
      <alignment horizontal="centerContinuous"/>
    </xf>
    <xf numFmtId="0" fontId="0" fillId="2" borderId="22" xfId="0" applyFill="1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6" xfId="0" applyNumberFormat="1" applyBorder="1"/>
    <xf numFmtId="0" fontId="0" fillId="0" borderId="2" xfId="0" applyBorder="1"/>
    <xf numFmtId="3" fontId="0" fillId="0" borderId="4" xfId="0" applyNumberFormat="1" applyBorder="1"/>
    <xf numFmtId="0" fontId="0" fillId="0" borderId="3" xfId="0" applyBorder="1"/>
    <xf numFmtId="0" fontId="0" fillId="0" borderId="7" xfId="0" applyBorder="1"/>
    <xf numFmtId="3" fontId="0" fillId="0" borderId="9" xfId="0" applyNumberFormat="1" applyBorder="1"/>
    <xf numFmtId="0" fontId="0" fillId="0" borderId="8" xfId="0" applyBorder="1"/>
    <xf numFmtId="0" fontId="0" fillId="0" borderId="26" xfId="0" applyBorder="1"/>
    <xf numFmtId="0" fontId="0" fillId="0" borderId="25" xfId="0" applyBorder="1" applyAlignment="1">
      <alignment shrinkToFit="1"/>
    </xf>
    <xf numFmtId="0" fontId="0" fillId="0" borderId="27" xfId="0" applyBorder="1"/>
    <xf numFmtId="0" fontId="8" fillId="0" borderId="7" xfId="0" applyFont="1" applyBorder="1"/>
    <xf numFmtId="0" fontId="0" fillId="0" borderId="12" xfId="0" applyBorder="1"/>
    <xf numFmtId="3" fontId="0" fillId="0" borderId="30" xfId="0" applyNumberFormat="1" applyBorder="1"/>
    <xf numFmtId="0" fontId="0" fillId="0" borderId="28" xfId="0" applyBorder="1"/>
    <xf numFmtId="3" fontId="0" fillId="0" borderId="31" xfId="0" applyNumberFormat="1" applyBorder="1"/>
    <xf numFmtId="0" fontId="0" fillId="0" borderId="29" xfId="0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0" fillId="0" borderId="13" xfId="0" applyBorder="1"/>
    <xf numFmtId="0" fontId="0" fillId="0" borderId="34" xfId="0" applyBorder="1"/>
    <xf numFmtId="0" fontId="0" fillId="0" borderId="35" xfId="0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165" fontId="0" fillId="0" borderId="40" xfId="0" applyNumberFormat="1" applyBorder="1" applyAlignment="1">
      <alignment horizontal="right"/>
    </xf>
    <xf numFmtId="0" fontId="0" fillId="0" borderId="40" xfId="0" applyBorder="1"/>
    <xf numFmtId="0" fontId="0" fillId="0" borderId="9" xfId="0" applyBorder="1"/>
    <xf numFmtId="165" fontId="0" fillId="0" borderId="8" xfId="0" applyNumberForma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0" fontId="6" fillId="0" borderId="0" xfId="0" applyFont="1"/>
    <xf numFmtId="0" fontId="0" fillId="0" borderId="0" xfId="0" applyAlignment="1">
      <alignment vertical="justify"/>
    </xf>
    <xf numFmtId="0" fontId="10" fillId="0" borderId="46" xfId="1" applyBorder="1"/>
    <xf numFmtId="0" fontId="0" fillId="0" borderId="45" xfId="0" applyBorder="1" applyAlignment="1">
      <alignment horizontal="left"/>
    </xf>
    <xf numFmtId="0" fontId="0" fillId="0" borderId="47" xfId="0" applyBorder="1"/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7" fillId="2" borderId="21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11" fillId="0" borderId="0" xfId="0" applyFont="1"/>
    <xf numFmtId="3" fontId="8" fillId="0" borderId="35" xfId="0" applyNumberFormat="1" applyFont="1" applyBorder="1"/>
    <xf numFmtId="0" fontId="7" fillId="2" borderId="21" xfId="0" applyFont="1" applyFill="1" applyBorder="1"/>
    <xf numFmtId="0" fontId="7" fillId="2" borderId="22" xfId="0" applyFont="1" applyFill="1" applyBorder="1"/>
    <xf numFmtId="3" fontId="7" fillId="2" borderId="23" xfId="0" applyNumberFormat="1" applyFont="1" applyFill="1" applyBorder="1"/>
    <xf numFmtId="3" fontId="7" fillId="2" borderId="53" xfId="0" applyNumberFormat="1" applyFont="1" applyFill="1" applyBorder="1"/>
    <xf numFmtId="3" fontId="7" fillId="2" borderId="54" xfId="0" applyNumberFormat="1" applyFont="1" applyFill="1" applyBorder="1"/>
    <xf numFmtId="3" fontId="7" fillId="2" borderId="55" xfId="0" applyNumberFormat="1" applyFont="1" applyFill="1" applyBorder="1"/>
    <xf numFmtId="0" fontId="7" fillId="0" borderId="0" xfId="0" applyFont="1"/>
    <xf numFmtId="3" fontId="2" fillId="0" borderId="0" xfId="0" applyNumberFormat="1" applyFont="1" applyAlignment="1">
      <alignment horizontal="centerContinuous"/>
    </xf>
    <xf numFmtId="0" fontId="0" fillId="2" borderId="33" xfId="0" applyFill="1" applyBorder="1"/>
    <xf numFmtId="0" fontId="3" fillId="2" borderId="58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8" fillId="0" borderId="27" xfId="0" applyFont="1" applyBorder="1"/>
    <xf numFmtId="0" fontId="8" fillId="0" borderId="25" xfId="0" applyFont="1" applyBorder="1"/>
    <xf numFmtId="0" fontId="8" fillId="0" borderId="17" xfId="0" applyFont="1" applyBorder="1"/>
    <xf numFmtId="3" fontId="8" fillId="0" borderId="26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0" fontId="0" fillId="2" borderId="28" xfId="0" applyFill="1" applyBorder="1"/>
    <xf numFmtId="0" fontId="7" fillId="2" borderId="31" xfId="0" applyFont="1" applyFill="1" applyBorder="1"/>
    <xf numFmtId="0" fontId="0" fillId="2" borderId="31" xfId="0" applyFill="1" applyBorder="1"/>
    <xf numFmtId="4" fontId="0" fillId="2" borderId="42" xfId="0" applyNumberFormat="1" applyFill="1" applyBorder="1"/>
    <xf numFmtId="4" fontId="0" fillId="2" borderId="28" xfId="0" applyNumberFormat="1" applyFill="1" applyBorder="1"/>
    <xf numFmtId="4" fontId="0" fillId="2" borderId="31" xfId="0" applyNumberForma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10" fillId="0" borderId="0" xfId="1"/>
    <xf numFmtId="0" fontId="13" fillId="0" borderId="0" xfId="1" applyFont="1" applyAlignment="1">
      <alignment horizontal="centerContinuous"/>
    </xf>
    <xf numFmtId="0" fontId="14" fillId="0" borderId="0" xfId="1" applyFont="1" applyAlignment="1">
      <alignment horizontal="centerContinuous"/>
    </xf>
    <xf numFmtId="0" fontId="14" fillId="0" borderId="0" xfId="1" applyFont="1" applyAlignment="1">
      <alignment horizontal="right"/>
    </xf>
    <xf numFmtId="0" fontId="11" fillId="0" borderId="0" xfId="1" applyFont="1"/>
    <xf numFmtId="0" fontId="10" fillId="0" borderId="0" xfId="1" applyAlignment="1">
      <alignment horizontal="right"/>
    </xf>
    <xf numFmtId="49" fontId="15" fillId="2" borderId="10" xfId="1" applyNumberFormat="1" applyFont="1" applyFill="1" applyBorder="1"/>
    <xf numFmtId="0" fontId="15" fillId="2" borderId="8" xfId="1" applyFont="1" applyFill="1" applyBorder="1" applyAlignment="1">
      <alignment horizontal="center"/>
    </xf>
    <xf numFmtId="0" fontId="15" fillId="2" borderId="10" xfId="1" applyFont="1" applyFill="1" applyBorder="1" applyAlignment="1">
      <alignment horizontal="center"/>
    </xf>
    <xf numFmtId="0" fontId="7" fillId="0" borderId="56" xfId="1" applyFont="1" applyBorder="1" applyAlignment="1">
      <alignment horizontal="center"/>
    </xf>
    <xf numFmtId="49" fontId="7" fillId="0" borderId="56" xfId="1" applyNumberFormat="1" applyFont="1" applyBorder="1" applyAlignment="1">
      <alignment horizontal="left"/>
    </xf>
    <xf numFmtId="0" fontId="7" fillId="0" borderId="15" xfId="1" applyFont="1" applyBorder="1"/>
    <xf numFmtId="0" fontId="10" fillId="0" borderId="9" xfId="1" applyBorder="1" applyAlignment="1">
      <alignment horizontal="center"/>
    </xf>
    <xf numFmtId="0" fontId="10" fillId="0" borderId="9" xfId="1" applyBorder="1" applyAlignment="1">
      <alignment horizontal="right"/>
    </xf>
    <xf numFmtId="0" fontId="10" fillId="0" borderId="8" xfId="1" applyBorder="1"/>
    <xf numFmtId="0" fontId="16" fillId="0" borderId="0" xfId="1" applyFont="1"/>
    <xf numFmtId="0" fontId="9" fillId="0" borderId="59" xfId="1" applyFont="1" applyBorder="1" applyAlignment="1">
      <alignment horizontal="center" vertical="top"/>
    </xf>
    <xf numFmtId="49" fontId="9" fillId="0" borderId="59" xfId="1" applyNumberFormat="1" applyFont="1" applyBorder="1" applyAlignment="1">
      <alignment horizontal="left" vertical="top"/>
    </xf>
    <xf numFmtId="0" fontId="9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10" fillId="2" borderId="10" xfId="1" applyFill="1" applyBorder="1" applyAlignment="1">
      <alignment horizontal="center"/>
    </xf>
    <xf numFmtId="49" fontId="19" fillId="2" borderId="10" xfId="1" applyNumberFormat="1" applyFont="1" applyFill="1" applyBorder="1" applyAlignment="1">
      <alignment horizontal="left"/>
    </xf>
    <xf numFmtId="0" fontId="19" fillId="2" borderId="15" xfId="1" applyFont="1" applyFill="1" applyBorder="1"/>
    <xf numFmtId="0" fontId="10" fillId="2" borderId="9" xfId="1" applyFill="1" applyBorder="1" applyAlignment="1">
      <alignment horizontal="center"/>
    </xf>
    <xf numFmtId="4" fontId="10" fillId="2" borderId="9" xfId="1" applyNumberFormat="1" applyFill="1" applyBorder="1" applyAlignment="1">
      <alignment horizontal="right"/>
    </xf>
    <xf numFmtId="4" fontId="10" fillId="2" borderId="8" xfId="1" applyNumberFormat="1" applyFill="1" applyBorder="1" applyAlignment="1">
      <alignment horizontal="right"/>
    </xf>
    <xf numFmtId="4" fontId="7" fillId="2" borderId="10" xfId="1" applyNumberFormat="1" applyFont="1" applyFill="1" applyBorder="1"/>
    <xf numFmtId="3" fontId="10" fillId="0" borderId="0" xfId="1" applyNumberFormat="1"/>
    <xf numFmtId="0" fontId="20" fillId="0" borderId="0" xfId="1" applyFont="1"/>
    <xf numFmtId="0" fontId="21" fillId="0" borderId="0" xfId="1" applyFont="1"/>
    <xf numFmtId="3" fontId="21" fillId="0" borderId="0" xfId="1" applyNumberFormat="1" applyFont="1" applyAlignment="1">
      <alignment horizontal="right"/>
    </xf>
    <xf numFmtId="4" fontId="21" fillId="0" borderId="0" xfId="1" applyNumberFormat="1" applyFont="1"/>
    <xf numFmtId="49" fontId="11" fillId="0" borderId="12" xfId="0" applyNumberFormat="1" applyFont="1" applyBorder="1"/>
    <xf numFmtId="3" fontId="8" fillId="0" borderId="13" xfId="0" applyNumberFormat="1" applyFont="1" applyBorder="1"/>
    <xf numFmtId="3" fontId="8" fillId="0" borderId="56" xfId="0" applyNumberFormat="1" applyFont="1" applyBorder="1"/>
    <xf numFmtId="3" fontId="8" fillId="0" borderId="57" xfId="0" applyNumberFormat="1" applyFont="1" applyBorder="1"/>
    <xf numFmtId="49" fontId="3" fillId="2" borderId="7" xfId="0" applyNumberFormat="1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2" borderId="15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3" fillId="2" borderId="15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28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166" fontId="0" fillId="0" borderId="15" xfId="0" applyNumberFormat="1" applyBorder="1" applyAlignment="1">
      <alignment horizontal="right" indent="2"/>
    </xf>
    <xf numFmtId="166" fontId="0" fillId="0" borderId="16" xfId="0" applyNumberFormat="1" applyBorder="1" applyAlignment="1">
      <alignment horizontal="right" indent="2"/>
    </xf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0" fillId="0" borderId="43" xfId="1" applyBorder="1" applyAlignment="1">
      <alignment horizontal="center"/>
    </xf>
    <xf numFmtId="0" fontId="10" fillId="0" borderId="44" xfId="1" applyBorder="1" applyAlignment="1">
      <alignment horizontal="center"/>
    </xf>
    <xf numFmtId="0" fontId="10" fillId="0" borderId="48" xfId="1" applyBorder="1" applyAlignment="1">
      <alignment horizontal="center"/>
    </xf>
    <xf numFmtId="0" fontId="10" fillId="0" borderId="49" xfId="1" applyBorder="1" applyAlignment="1">
      <alignment horizontal="center"/>
    </xf>
    <xf numFmtId="0" fontId="10" fillId="0" borderId="51" xfId="1" applyBorder="1" applyAlignment="1">
      <alignment horizontal="left"/>
    </xf>
    <xf numFmtId="0" fontId="10" fillId="0" borderId="50" xfId="1" applyBorder="1" applyAlignment="1">
      <alignment horizontal="left"/>
    </xf>
    <xf numFmtId="0" fontId="10" fillId="0" borderId="52" xfId="1" applyBorder="1" applyAlignment="1">
      <alignment horizontal="left"/>
    </xf>
    <xf numFmtId="3" fontId="7" fillId="2" borderId="31" xfId="0" applyNumberFormat="1" applyFont="1" applyFill="1" applyBorder="1" applyAlignment="1">
      <alignment horizontal="right"/>
    </xf>
    <xf numFmtId="3" fontId="7" fillId="2" borderId="42" xfId="0" applyNumberFormat="1" applyFont="1" applyFill="1" applyBorder="1" applyAlignment="1">
      <alignment horizontal="right"/>
    </xf>
    <xf numFmtId="0" fontId="3" fillId="0" borderId="46" xfId="1" applyFont="1" applyBorder="1" applyAlignment="1">
      <alignment vertical="center" wrapText="1"/>
    </xf>
    <xf numFmtId="0" fontId="3" fillId="0" borderId="45" xfId="1" applyFont="1" applyBorder="1" applyAlignment="1">
      <alignment vertical="center" wrapText="1"/>
    </xf>
    <xf numFmtId="0" fontId="3" fillId="0" borderId="44" xfId="1" applyFont="1" applyBorder="1" applyAlignment="1">
      <alignment vertical="center" wrapText="1"/>
    </xf>
    <xf numFmtId="0" fontId="3" fillId="0" borderId="51" xfId="1" applyFont="1" applyBorder="1" applyAlignment="1">
      <alignment horizontal="left" vertical="center" wrapText="1"/>
    </xf>
    <xf numFmtId="0" fontId="3" fillId="0" borderId="50" xfId="1" applyFont="1" applyBorder="1" applyAlignment="1">
      <alignment horizontal="left" vertical="center" wrapText="1"/>
    </xf>
    <xf numFmtId="0" fontId="3" fillId="0" borderId="49" xfId="1" applyFont="1" applyBorder="1" applyAlignment="1">
      <alignment horizontal="left" vertical="center" wrapText="1"/>
    </xf>
    <xf numFmtId="0" fontId="12" fillId="0" borderId="0" xfId="1" applyFont="1" applyAlignment="1">
      <alignment horizontal="center"/>
    </xf>
    <xf numFmtId="49" fontId="10" fillId="0" borderId="48" xfId="1" applyNumberFormat="1" applyBorder="1" applyAlignment="1">
      <alignment horizontal="center"/>
    </xf>
    <xf numFmtId="0" fontId="22" fillId="0" borderId="46" xfId="1" applyFont="1" applyBorder="1" applyAlignment="1">
      <alignment horizontal="left" vertical="center" wrapText="1"/>
    </xf>
    <xf numFmtId="0" fontId="22" fillId="0" borderId="44" xfId="1" applyFont="1" applyBorder="1" applyAlignment="1">
      <alignment horizontal="left" vertical="center" wrapText="1"/>
    </xf>
    <xf numFmtId="0" fontId="22" fillId="0" borderId="51" xfId="1" applyFont="1" applyBorder="1" applyAlignment="1">
      <alignment horizontal="left" vertical="center" wrapText="1"/>
    </xf>
    <xf numFmtId="0" fontId="22" fillId="0" borderId="49" xfId="1" applyFont="1" applyBorder="1" applyAlignment="1">
      <alignment horizontal="left" vertical="center" wrapText="1"/>
    </xf>
    <xf numFmtId="0" fontId="24" fillId="0" borderId="46" xfId="1" applyFont="1" applyBorder="1" applyAlignment="1">
      <alignment horizontal="center" vertical="center" wrapText="1"/>
    </xf>
    <xf numFmtId="0" fontId="10" fillId="0" borderId="45" xfId="1" applyBorder="1" applyAlignment="1">
      <alignment horizontal="center" vertical="center"/>
    </xf>
    <xf numFmtId="0" fontId="10" fillId="0" borderId="47" xfId="1" applyBorder="1" applyAlignment="1">
      <alignment horizontal="center" vertical="center"/>
    </xf>
    <xf numFmtId="0" fontId="10" fillId="0" borderId="51" xfId="1" applyBorder="1" applyAlignment="1">
      <alignment horizontal="center" vertical="center"/>
    </xf>
    <xf numFmtId="0" fontId="10" fillId="0" borderId="50" xfId="1" applyBorder="1" applyAlignment="1">
      <alignment horizontal="center" vertical="center"/>
    </xf>
    <xf numFmtId="0" fontId="10" fillId="0" borderId="52" xfId="1" applyBorder="1" applyAlignment="1">
      <alignment horizontal="center" vertical="center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topLeftCell="A13" zoomScaleNormal="100" workbookViewId="0">
      <selection activeCell="G2" sqref="G2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73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0</v>
      </c>
      <c r="B2" s="4"/>
      <c r="C2" s="5">
        <f>Rekapitulace!H1</f>
        <v>0</v>
      </c>
      <c r="D2" s="5">
        <f>Rekapitulace!G2</f>
        <v>0</v>
      </c>
      <c r="E2" s="4"/>
      <c r="F2" s="6" t="s">
        <v>1</v>
      </c>
      <c r="G2" s="7"/>
    </row>
    <row r="3" spans="1:57" ht="3" hidden="1" customHeight="1" x14ac:dyDescent="0.2">
      <c r="A3" s="8"/>
      <c r="B3" s="9"/>
      <c r="C3" s="10"/>
      <c r="D3" s="10"/>
      <c r="E3" s="9"/>
      <c r="F3" s="11"/>
      <c r="G3" s="12"/>
    </row>
    <row r="4" spans="1:57" ht="12" customHeight="1" x14ac:dyDescent="0.2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57" s="164" customFormat="1" ht="36" customHeight="1" x14ac:dyDescent="0.2">
      <c r="A5" s="160" t="s">
        <v>75</v>
      </c>
      <c r="B5" s="161"/>
      <c r="C5" s="165" t="s">
        <v>92</v>
      </c>
      <c r="D5" s="166"/>
      <c r="E5" s="167"/>
      <c r="F5" s="162" t="s">
        <v>6</v>
      </c>
      <c r="G5" s="163"/>
    </row>
    <row r="6" spans="1:57" ht="12.95" customHeight="1" x14ac:dyDescent="0.2">
      <c r="A6" s="13" t="s">
        <v>7</v>
      </c>
      <c r="B6" s="9"/>
      <c r="C6" s="10" t="s">
        <v>8</v>
      </c>
      <c r="D6" s="10"/>
      <c r="E6" s="9"/>
      <c r="F6" s="11" t="s">
        <v>9</v>
      </c>
      <c r="G6" s="15"/>
    </row>
    <row r="7" spans="1:57" ht="33" customHeight="1" x14ac:dyDescent="0.2">
      <c r="A7" s="16" t="s">
        <v>74</v>
      </c>
      <c r="B7" s="17"/>
      <c r="C7" s="168" t="s">
        <v>92</v>
      </c>
      <c r="D7" s="169"/>
      <c r="E7" s="170"/>
      <c r="F7" s="18" t="s">
        <v>10</v>
      </c>
      <c r="G7" s="15">
        <f>IF(PocetMJ=0,,ROUND((F30+F32)/PocetMJ,1))</f>
        <v>0</v>
      </c>
    </row>
    <row r="8" spans="1:57" x14ac:dyDescent="0.2">
      <c r="A8" s="19" t="s">
        <v>11</v>
      </c>
      <c r="B8" s="11"/>
      <c r="C8" s="172"/>
      <c r="D8" s="172"/>
      <c r="E8" s="173"/>
      <c r="F8" s="11" t="s">
        <v>12</v>
      </c>
      <c r="G8" s="20"/>
    </row>
    <row r="9" spans="1:57" x14ac:dyDescent="0.2">
      <c r="A9" s="19" t="s">
        <v>13</v>
      </c>
      <c r="B9" s="11"/>
      <c r="C9" s="172">
        <f>Projektant</f>
        <v>0</v>
      </c>
      <c r="D9" s="172"/>
      <c r="E9" s="173"/>
      <c r="F9" s="11"/>
      <c r="G9" s="20"/>
    </row>
    <row r="10" spans="1:57" x14ac:dyDescent="0.2">
      <c r="A10" s="19" t="s">
        <v>14</v>
      </c>
      <c r="B10" s="11"/>
      <c r="C10" s="172"/>
      <c r="D10" s="172"/>
      <c r="E10" s="172"/>
      <c r="F10" s="11"/>
      <c r="G10" s="21"/>
      <c r="H10" s="22"/>
    </row>
    <row r="11" spans="1:57" ht="13.5" customHeight="1" x14ac:dyDescent="0.2">
      <c r="A11" s="19" t="s">
        <v>15</v>
      </c>
      <c r="B11" s="11"/>
      <c r="C11" s="172"/>
      <c r="D11" s="172"/>
      <c r="E11" s="172"/>
      <c r="F11" s="11" t="s">
        <v>16</v>
      </c>
      <c r="G11" s="21">
        <v>230422</v>
      </c>
      <c r="BA11" s="23"/>
      <c r="BB11" s="23"/>
      <c r="BC11" s="23"/>
      <c r="BD11" s="23"/>
      <c r="BE11" s="23"/>
    </row>
    <row r="12" spans="1:57" ht="12.75" customHeight="1" x14ac:dyDescent="0.2">
      <c r="A12" s="24" t="s">
        <v>17</v>
      </c>
      <c r="B12" s="9"/>
      <c r="C12" s="174"/>
      <c r="D12" s="174"/>
      <c r="E12" s="174"/>
      <c r="F12" s="25" t="s">
        <v>18</v>
      </c>
      <c r="G12" s="26"/>
    </row>
    <row r="13" spans="1:57" ht="28.5" customHeight="1" thickBot="1" x14ac:dyDescent="0.25">
      <c r="A13" s="27" t="s">
        <v>19</v>
      </c>
      <c r="B13" s="28"/>
      <c r="C13" s="28"/>
      <c r="D13" s="28"/>
      <c r="E13" s="29"/>
      <c r="F13" s="29"/>
      <c r="G13" s="30"/>
    </row>
    <row r="14" spans="1:57" ht="17.25" customHeight="1" thickBot="1" x14ac:dyDescent="0.25">
      <c r="A14" s="31" t="s">
        <v>20</v>
      </c>
      <c r="B14" s="32"/>
      <c r="C14" s="33"/>
      <c r="D14" s="34" t="s">
        <v>21</v>
      </c>
      <c r="E14" s="35"/>
      <c r="F14" s="35"/>
      <c r="G14" s="33"/>
    </row>
    <row r="15" spans="1:57" ht="15.95" customHeight="1" x14ac:dyDescent="0.2">
      <c r="A15" s="36"/>
      <c r="B15" s="37" t="s">
        <v>22</v>
      </c>
      <c r="C15" s="38">
        <f>HSV</f>
        <v>0</v>
      </c>
      <c r="D15" s="39"/>
      <c r="E15" s="40"/>
      <c r="F15" s="41"/>
      <c r="G15" s="38"/>
    </row>
    <row r="16" spans="1:57" ht="15.95" customHeight="1" x14ac:dyDescent="0.2">
      <c r="A16" s="36" t="s">
        <v>23</v>
      </c>
      <c r="B16" s="37" t="s">
        <v>24</v>
      </c>
      <c r="C16" s="38">
        <f>PSV</f>
        <v>0</v>
      </c>
      <c r="D16" s="42"/>
      <c r="E16" s="43"/>
      <c r="F16" s="44"/>
      <c r="G16" s="38"/>
    </row>
    <row r="17" spans="1:7" ht="15.95" customHeight="1" x14ac:dyDescent="0.2">
      <c r="A17" s="36" t="s">
        <v>25</v>
      </c>
      <c r="B17" s="37" t="s">
        <v>26</v>
      </c>
      <c r="C17" s="38">
        <f>Mont</f>
        <v>0</v>
      </c>
      <c r="D17" s="42"/>
      <c r="E17" s="43"/>
      <c r="F17" s="44"/>
      <c r="G17" s="38"/>
    </row>
    <row r="18" spans="1:7" ht="15.95" customHeight="1" x14ac:dyDescent="0.2">
      <c r="A18" s="45" t="s">
        <v>27</v>
      </c>
      <c r="B18" s="46" t="s">
        <v>28</v>
      </c>
      <c r="C18" s="38">
        <f>Dodavka</f>
        <v>0</v>
      </c>
      <c r="D18" s="42"/>
      <c r="E18" s="43"/>
      <c r="F18" s="44"/>
      <c r="G18" s="38"/>
    </row>
    <row r="19" spans="1:7" ht="15.95" customHeight="1" x14ac:dyDescent="0.2">
      <c r="A19" s="47" t="s">
        <v>29</v>
      </c>
      <c r="B19" s="37"/>
      <c r="C19" s="38">
        <f>SUM(C15:C18)</f>
        <v>0</v>
      </c>
      <c r="D19" s="48"/>
      <c r="E19" s="43"/>
      <c r="F19" s="44"/>
      <c r="G19" s="38"/>
    </row>
    <row r="20" spans="1:7" ht="15.95" customHeight="1" x14ac:dyDescent="0.2">
      <c r="A20" s="47"/>
      <c r="B20" s="37"/>
      <c r="C20" s="38"/>
      <c r="D20" s="42"/>
      <c r="E20" s="43"/>
      <c r="F20" s="44"/>
      <c r="G20" s="38"/>
    </row>
    <row r="21" spans="1:7" ht="15.95" customHeight="1" x14ac:dyDescent="0.2">
      <c r="A21" s="47" t="s">
        <v>30</v>
      </c>
      <c r="B21" s="37"/>
      <c r="C21" s="38">
        <f>HZS</f>
        <v>0</v>
      </c>
      <c r="D21" s="42"/>
      <c r="E21" s="43"/>
      <c r="F21" s="44"/>
      <c r="G21" s="38"/>
    </row>
    <row r="22" spans="1:7" ht="15.95" customHeight="1" x14ac:dyDescent="0.2">
      <c r="A22" s="49" t="s">
        <v>31</v>
      </c>
      <c r="C22" s="38">
        <f>C19+C21</f>
        <v>0</v>
      </c>
      <c r="D22" s="42" t="s">
        <v>32</v>
      </c>
      <c r="E22" s="43"/>
      <c r="F22" s="44"/>
      <c r="G22" s="38">
        <f>G23-SUM(G15:G21)</f>
        <v>0</v>
      </c>
    </row>
    <row r="23" spans="1:7" ht="15.95" customHeight="1" thickBot="1" x14ac:dyDescent="0.25">
      <c r="A23" s="175" t="s">
        <v>33</v>
      </c>
      <c r="B23" s="176"/>
      <c r="C23" s="50">
        <f>C22+G23</f>
        <v>0</v>
      </c>
      <c r="D23" s="51" t="s">
        <v>34</v>
      </c>
      <c r="E23" s="52"/>
      <c r="F23" s="53"/>
      <c r="G23" s="38">
        <f>VRN</f>
        <v>0</v>
      </c>
    </row>
    <row r="24" spans="1:7" x14ac:dyDescent="0.2">
      <c r="A24" s="54" t="s">
        <v>35</v>
      </c>
      <c r="B24" s="55"/>
      <c r="C24" s="56"/>
      <c r="D24" s="55" t="s">
        <v>36</v>
      </c>
      <c r="E24" s="55"/>
      <c r="F24" s="57" t="s">
        <v>37</v>
      </c>
      <c r="G24" s="58"/>
    </row>
    <row r="25" spans="1:7" ht="23.25" customHeight="1" x14ac:dyDescent="0.2">
      <c r="A25" s="49" t="s">
        <v>38</v>
      </c>
      <c r="C25" s="59"/>
      <c r="D25" t="s">
        <v>38</v>
      </c>
      <c r="F25" s="60" t="s">
        <v>38</v>
      </c>
      <c r="G25" s="61"/>
    </row>
    <row r="26" spans="1:7" ht="16.5" customHeight="1" x14ac:dyDescent="0.2">
      <c r="A26" s="49" t="s">
        <v>39</v>
      </c>
      <c r="B26" s="62"/>
      <c r="C26" s="59"/>
      <c r="D26" t="s">
        <v>39</v>
      </c>
      <c r="F26" s="60" t="s">
        <v>39</v>
      </c>
      <c r="G26" s="61"/>
    </row>
    <row r="27" spans="1:7" ht="6.75" customHeight="1" x14ac:dyDescent="0.2">
      <c r="A27" s="49"/>
      <c r="B27" s="63"/>
      <c r="C27" s="59"/>
      <c r="F27" s="60"/>
      <c r="G27" s="61"/>
    </row>
    <row r="28" spans="1:7" x14ac:dyDescent="0.2">
      <c r="A28" s="49" t="s">
        <v>40</v>
      </c>
      <c r="C28" s="59"/>
      <c r="D28" s="60" t="s">
        <v>41</v>
      </c>
      <c r="E28" s="59"/>
      <c r="F28" t="s">
        <v>41</v>
      </c>
      <c r="G28" s="61"/>
    </row>
    <row r="29" spans="1:7" ht="42.75" customHeight="1" x14ac:dyDescent="0.2">
      <c r="A29" s="49"/>
      <c r="C29" s="64"/>
      <c r="D29" s="65"/>
      <c r="E29" s="64"/>
      <c r="G29" s="61"/>
    </row>
    <row r="30" spans="1:7" x14ac:dyDescent="0.2">
      <c r="A30" s="66" t="s">
        <v>42</v>
      </c>
      <c r="B30" s="67"/>
      <c r="C30" s="68">
        <v>21</v>
      </c>
      <c r="D30" s="67" t="s">
        <v>43</v>
      </c>
      <c r="E30" s="69"/>
      <c r="F30" s="177">
        <f>ROUND(C23-F32,0)</f>
        <v>0</v>
      </c>
      <c r="G30" s="178"/>
    </row>
    <row r="31" spans="1:7" x14ac:dyDescent="0.2">
      <c r="A31" s="66" t="s">
        <v>44</v>
      </c>
      <c r="B31" s="67"/>
      <c r="C31" s="68">
        <f>SazbaDPH1</f>
        <v>21</v>
      </c>
      <c r="D31" s="67" t="s">
        <v>45</v>
      </c>
      <c r="E31" s="69"/>
      <c r="F31" s="177">
        <f>ROUND(PRODUCT(F30,C31/100),1)</f>
        <v>0</v>
      </c>
      <c r="G31" s="178"/>
    </row>
    <row r="32" spans="1:7" x14ac:dyDescent="0.2">
      <c r="A32" s="66" t="s">
        <v>42</v>
      </c>
      <c r="B32" s="67"/>
      <c r="C32" s="68">
        <v>0</v>
      </c>
      <c r="D32" s="67" t="s">
        <v>45</v>
      </c>
      <c r="E32" s="69"/>
      <c r="F32" s="177">
        <v>0</v>
      </c>
      <c r="G32" s="178"/>
    </row>
    <row r="33" spans="1:8" x14ac:dyDescent="0.2">
      <c r="A33" s="66" t="s">
        <v>44</v>
      </c>
      <c r="B33" s="70"/>
      <c r="C33" s="71">
        <f>SazbaDPH2</f>
        <v>0</v>
      </c>
      <c r="D33" s="67" t="s">
        <v>45</v>
      </c>
      <c r="E33" s="44"/>
      <c r="F33" s="177">
        <f>ROUND(PRODUCT(F32,C33/100),1)</f>
        <v>0</v>
      </c>
      <c r="G33" s="178"/>
    </row>
    <row r="34" spans="1:8" s="75" customFormat="1" ht="19.5" customHeight="1" thickBot="1" x14ac:dyDescent="0.3">
      <c r="A34" s="72" t="s">
        <v>46</v>
      </c>
      <c r="B34" s="73"/>
      <c r="C34" s="73"/>
      <c r="D34" s="73"/>
      <c r="E34" s="74"/>
      <c r="F34" s="179">
        <f>CEILING(SUM(F30:F33),IF(SUM(F30:F33)&gt;=0,1,-1))</f>
        <v>0</v>
      </c>
      <c r="G34" s="180"/>
    </row>
    <row r="36" spans="1:8" x14ac:dyDescent="0.2">
      <c r="A36" t="s">
        <v>47</v>
      </c>
      <c r="H36" t="s">
        <v>5</v>
      </c>
    </row>
    <row r="37" spans="1:8" ht="14.25" customHeight="1" x14ac:dyDescent="0.2">
      <c r="B37" s="171"/>
      <c r="C37" s="171"/>
      <c r="D37" s="171"/>
      <c r="E37" s="171"/>
      <c r="F37" s="171"/>
      <c r="G37" s="171"/>
      <c r="H37" t="s">
        <v>5</v>
      </c>
    </row>
    <row r="38" spans="1:8" ht="12.75" customHeight="1" x14ac:dyDescent="0.2">
      <c r="A38" s="76"/>
      <c r="B38" s="171"/>
      <c r="C38" s="171"/>
      <c r="D38" s="171"/>
      <c r="E38" s="171"/>
      <c r="F38" s="171"/>
      <c r="G38" s="171"/>
      <c r="H38" t="s">
        <v>5</v>
      </c>
    </row>
    <row r="39" spans="1:8" x14ac:dyDescent="0.2">
      <c r="A39" s="76"/>
      <c r="B39" s="171"/>
      <c r="C39" s="171"/>
      <c r="D39" s="171"/>
      <c r="E39" s="171"/>
      <c r="F39" s="171"/>
      <c r="G39" s="171"/>
      <c r="H39" t="s">
        <v>5</v>
      </c>
    </row>
    <row r="40" spans="1:8" x14ac:dyDescent="0.2">
      <c r="A40" s="76"/>
      <c r="B40" s="171"/>
      <c r="C40" s="171"/>
      <c r="D40" s="171"/>
      <c r="E40" s="171"/>
      <c r="F40" s="171"/>
      <c r="G40" s="171"/>
      <c r="H40" t="s">
        <v>5</v>
      </c>
    </row>
    <row r="41" spans="1:8" x14ac:dyDescent="0.2">
      <c r="A41" s="76"/>
      <c r="B41" s="171"/>
      <c r="C41" s="171"/>
      <c r="D41" s="171"/>
      <c r="E41" s="171"/>
      <c r="F41" s="171"/>
      <c r="G41" s="171"/>
      <c r="H41" t="s">
        <v>5</v>
      </c>
    </row>
    <row r="42" spans="1:8" x14ac:dyDescent="0.2">
      <c r="A42" s="76"/>
      <c r="B42" s="171"/>
      <c r="C42" s="171"/>
      <c r="D42" s="171"/>
      <c r="E42" s="171"/>
      <c r="F42" s="171"/>
      <c r="G42" s="171"/>
      <c r="H42" t="s">
        <v>5</v>
      </c>
    </row>
    <row r="43" spans="1:8" x14ac:dyDescent="0.2">
      <c r="A43" s="76"/>
      <c r="B43" s="171"/>
      <c r="C43" s="171"/>
      <c r="D43" s="171"/>
      <c r="E43" s="171"/>
      <c r="F43" s="171"/>
      <c r="G43" s="171"/>
      <c r="H43" t="s">
        <v>5</v>
      </c>
    </row>
    <row r="44" spans="1:8" x14ac:dyDescent="0.2">
      <c r="A44" s="76"/>
      <c r="B44" s="171"/>
      <c r="C44" s="171"/>
      <c r="D44" s="171"/>
      <c r="E44" s="171"/>
      <c r="F44" s="171"/>
      <c r="G44" s="171"/>
      <c r="H44" t="s">
        <v>5</v>
      </c>
    </row>
    <row r="45" spans="1:8" ht="0.75" customHeight="1" x14ac:dyDescent="0.2">
      <c r="A45" s="76"/>
      <c r="B45" s="171"/>
      <c r="C45" s="171"/>
      <c r="D45" s="171"/>
      <c r="E45" s="171"/>
      <c r="F45" s="171"/>
      <c r="G45" s="171"/>
      <c r="H45" t="s">
        <v>5</v>
      </c>
    </row>
    <row r="46" spans="1:8" x14ac:dyDescent="0.2">
      <c r="B46" s="181"/>
      <c r="C46" s="181"/>
      <c r="D46" s="181"/>
      <c r="E46" s="181"/>
      <c r="F46" s="181"/>
      <c r="G46" s="181"/>
    </row>
    <row r="47" spans="1:8" x14ac:dyDescent="0.2">
      <c r="B47" s="181"/>
      <c r="C47" s="181"/>
      <c r="D47" s="181"/>
      <c r="E47" s="181"/>
      <c r="F47" s="181"/>
      <c r="G47" s="181"/>
    </row>
    <row r="48" spans="1:8" x14ac:dyDescent="0.2">
      <c r="B48" s="181"/>
      <c r="C48" s="181"/>
      <c r="D48" s="181"/>
      <c r="E48" s="181"/>
      <c r="F48" s="181"/>
      <c r="G48" s="181"/>
    </row>
    <row r="49" spans="2:7" x14ac:dyDescent="0.2">
      <c r="B49" s="181"/>
      <c r="C49" s="181"/>
      <c r="D49" s="181"/>
      <c r="E49" s="181"/>
      <c r="F49" s="181"/>
      <c r="G49" s="181"/>
    </row>
    <row r="50" spans="2:7" x14ac:dyDescent="0.2">
      <c r="B50" s="181"/>
      <c r="C50" s="181"/>
      <c r="D50" s="181"/>
      <c r="E50" s="181"/>
      <c r="F50" s="181"/>
      <c r="G50" s="181"/>
    </row>
    <row r="51" spans="2:7" x14ac:dyDescent="0.2">
      <c r="B51" s="181"/>
      <c r="C51" s="181"/>
      <c r="D51" s="181"/>
      <c r="E51" s="181"/>
      <c r="F51" s="181"/>
      <c r="G51" s="181"/>
    </row>
    <row r="52" spans="2:7" x14ac:dyDescent="0.2">
      <c r="B52" s="181"/>
      <c r="C52" s="181"/>
      <c r="D52" s="181"/>
      <c r="E52" s="181"/>
      <c r="F52" s="181"/>
      <c r="G52" s="181"/>
    </row>
    <row r="53" spans="2:7" x14ac:dyDescent="0.2">
      <c r="B53" s="181"/>
      <c r="C53" s="181"/>
      <c r="D53" s="181"/>
      <c r="E53" s="181"/>
      <c r="F53" s="181"/>
      <c r="G53" s="181"/>
    </row>
    <row r="54" spans="2:7" x14ac:dyDescent="0.2">
      <c r="B54" s="181"/>
      <c r="C54" s="181"/>
      <c r="D54" s="181"/>
      <c r="E54" s="181"/>
      <c r="F54" s="181"/>
      <c r="G54" s="181"/>
    </row>
    <row r="55" spans="2:7" x14ac:dyDescent="0.2">
      <c r="B55" s="181"/>
      <c r="C55" s="181"/>
      <c r="D55" s="181"/>
      <c r="E55" s="181"/>
      <c r="F55" s="181"/>
      <c r="G55" s="181"/>
    </row>
  </sheetData>
  <mergeCells count="24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C5:E5"/>
    <mergeCell ref="C7:E7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65"/>
  <sheetViews>
    <sheetView workbookViewId="0">
      <selection activeCell="G4" sqref="G4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35.25" customHeight="1" thickTop="1" x14ac:dyDescent="0.2">
      <c r="A1" s="182" t="s">
        <v>48</v>
      </c>
      <c r="B1" s="183"/>
      <c r="C1" s="191" t="str">
        <f>CONCATENATE(cislostavby," ",nazevstavby)</f>
        <v>230422 Oprava místní komunikace na pozemku p.č. 766/1, Fryšava pod Žákovou horou – Medlovský rybník</v>
      </c>
      <c r="D1" s="192"/>
      <c r="E1" s="192"/>
      <c r="F1" s="193"/>
      <c r="G1" s="77" t="s">
        <v>49</v>
      </c>
      <c r="H1" s="78"/>
      <c r="I1" s="79"/>
    </row>
    <row r="2" spans="1:57" ht="35.25" customHeight="1" thickBot="1" x14ac:dyDescent="0.25">
      <c r="A2" s="184" t="s">
        <v>50</v>
      </c>
      <c r="B2" s="185"/>
      <c r="C2" s="194" t="str">
        <f>CONCATENATE(cisloobjektu," ",nazevobjektu)</f>
        <v>01 Oprava místní komunikace na pozemku p.č. 766/1, Fryšava pod Žákovou horou – Medlovský rybník</v>
      </c>
      <c r="D2" s="195"/>
      <c r="E2" s="195"/>
      <c r="F2" s="196"/>
      <c r="G2" s="186"/>
      <c r="H2" s="187"/>
      <c r="I2" s="188"/>
    </row>
    <row r="3" spans="1:57" ht="13.5" thickTop="1" x14ac:dyDescent="0.2"/>
    <row r="4" spans="1:57" ht="19.5" customHeight="1" x14ac:dyDescent="0.25">
      <c r="A4" s="80" t="s">
        <v>51</v>
      </c>
      <c r="B4" s="81"/>
      <c r="C4" s="81"/>
      <c r="D4" s="81"/>
      <c r="E4" s="81"/>
      <c r="F4" s="81"/>
      <c r="G4" s="81"/>
      <c r="H4" s="81"/>
      <c r="I4" s="81"/>
    </row>
    <row r="5" spans="1:57" ht="13.5" thickBot="1" x14ac:dyDescent="0.25"/>
    <row r="6" spans="1:57" ht="13.5" thickBot="1" x14ac:dyDescent="0.25">
      <c r="A6" s="82"/>
      <c r="B6" s="83" t="s">
        <v>52</v>
      </c>
      <c r="C6" s="83"/>
      <c r="D6" s="84"/>
      <c r="E6" s="85" t="s">
        <v>53</v>
      </c>
      <c r="F6" s="86" t="s">
        <v>54</v>
      </c>
      <c r="G6" s="86" t="s">
        <v>55</v>
      </c>
      <c r="H6" s="86" t="s">
        <v>56</v>
      </c>
      <c r="I6" s="87" t="s">
        <v>30</v>
      </c>
    </row>
    <row r="7" spans="1:57" ht="13.5" thickBot="1" x14ac:dyDescent="0.25">
      <c r="A7" s="156" t="str">
        <f>Položky!B7</f>
        <v>5</v>
      </c>
      <c r="B7" s="88" t="str">
        <f>Položky!C7</f>
        <v>Komunikace</v>
      </c>
      <c r="D7" s="89"/>
      <c r="E7" s="157">
        <f>Položky!BA15</f>
        <v>0</v>
      </c>
      <c r="F7" s="158">
        <f>Položky!BB15</f>
        <v>0</v>
      </c>
      <c r="G7" s="158">
        <f>Položky!BC15</f>
        <v>0</v>
      </c>
      <c r="H7" s="158">
        <f>Položky!BD15</f>
        <v>0</v>
      </c>
      <c r="I7" s="159">
        <f>Položky!BE15</f>
        <v>0</v>
      </c>
    </row>
    <row r="8" spans="1:57" s="96" customFormat="1" ht="13.5" thickBot="1" x14ac:dyDescent="0.25">
      <c r="A8" s="90"/>
      <c r="B8" s="91" t="s">
        <v>57</v>
      </c>
      <c r="C8" s="91"/>
      <c r="D8" s="92"/>
      <c r="E8" s="93">
        <f>SUM(E7:E7)</f>
        <v>0</v>
      </c>
      <c r="F8" s="94">
        <f>SUM(F7:F7)</f>
        <v>0</v>
      </c>
      <c r="G8" s="94">
        <f>SUM(G7:G7)</f>
        <v>0</v>
      </c>
      <c r="H8" s="94">
        <f>SUM(H7:H7)</f>
        <v>0</v>
      </c>
      <c r="I8" s="95">
        <f>SUM(I7:I7)</f>
        <v>0</v>
      </c>
    </row>
    <row r="10" spans="1:57" ht="19.5" customHeight="1" x14ac:dyDescent="0.25">
      <c r="A10" s="81" t="s">
        <v>58</v>
      </c>
      <c r="B10" s="81"/>
      <c r="C10" s="81"/>
      <c r="D10" s="81"/>
      <c r="E10" s="81"/>
      <c r="F10" s="81"/>
      <c r="G10" s="97"/>
      <c r="H10" s="81"/>
      <c r="I10" s="81"/>
      <c r="BA10" s="23"/>
      <c r="BB10" s="23"/>
      <c r="BC10" s="23"/>
      <c r="BD10" s="23"/>
      <c r="BE10" s="23"/>
    </row>
    <row r="11" spans="1:57" ht="13.5" thickBot="1" x14ac:dyDescent="0.25"/>
    <row r="12" spans="1:57" x14ac:dyDescent="0.2">
      <c r="A12" s="54" t="s">
        <v>59</v>
      </c>
      <c r="B12" s="55"/>
      <c r="C12" s="55"/>
      <c r="D12" s="98"/>
      <c r="E12" s="99" t="s">
        <v>60</v>
      </c>
      <c r="F12" s="100" t="s">
        <v>61</v>
      </c>
      <c r="G12" s="101" t="s">
        <v>62</v>
      </c>
      <c r="H12" s="102"/>
      <c r="I12" s="103" t="s">
        <v>60</v>
      </c>
    </row>
    <row r="13" spans="1:57" x14ac:dyDescent="0.2">
      <c r="A13" s="104"/>
      <c r="B13" s="105"/>
      <c r="C13" s="105"/>
      <c r="D13" s="106"/>
      <c r="E13" s="107"/>
      <c r="F13" s="108"/>
      <c r="G13" s="109">
        <f>CHOOSE(BA13+1,HSV+PSV,HSV+PSV+Mont,HSV+PSV+Dodavka+Mont,HSV,PSV,Mont,Dodavka,Mont+Dodavka,0)</f>
        <v>0</v>
      </c>
      <c r="H13" s="110"/>
      <c r="I13" s="111">
        <f>E13+F13*G13/100</f>
        <v>0</v>
      </c>
      <c r="BA13">
        <v>8</v>
      </c>
    </row>
    <row r="14" spans="1:57" ht="13.5" thickBot="1" x14ac:dyDescent="0.25">
      <c r="A14" s="112"/>
      <c r="B14" s="113" t="s">
        <v>63</v>
      </c>
      <c r="C14" s="114"/>
      <c r="D14" s="115"/>
      <c r="E14" s="116"/>
      <c r="F14" s="117"/>
      <c r="G14" s="117"/>
      <c r="H14" s="189">
        <f>SUM(H13:H13)</f>
        <v>0</v>
      </c>
      <c r="I14" s="190"/>
    </row>
    <row r="16" spans="1:57" x14ac:dyDescent="0.2">
      <c r="B16" s="96"/>
      <c r="F16" s="118"/>
      <c r="G16" s="119"/>
      <c r="H16" s="119"/>
      <c r="I16" s="120"/>
    </row>
    <row r="17" spans="6:9" x14ac:dyDescent="0.2">
      <c r="F17" s="118"/>
      <c r="G17" s="119"/>
      <c r="H17" s="119"/>
      <c r="I17" s="120"/>
    </row>
    <row r="18" spans="6:9" x14ac:dyDescent="0.2">
      <c r="F18" s="118"/>
      <c r="G18" s="119"/>
      <c r="H18" s="119"/>
      <c r="I18" s="120"/>
    </row>
    <row r="19" spans="6:9" x14ac:dyDescent="0.2">
      <c r="F19" s="118"/>
      <c r="G19" s="119"/>
      <c r="H19" s="119"/>
      <c r="I19" s="120"/>
    </row>
    <row r="20" spans="6:9" x14ac:dyDescent="0.2">
      <c r="F20" s="118"/>
      <c r="G20" s="119"/>
      <c r="H20" s="119"/>
      <c r="I20" s="120"/>
    </row>
    <row r="21" spans="6:9" x14ac:dyDescent="0.2">
      <c r="F21" s="118"/>
      <c r="G21" s="119"/>
      <c r="H21" s="119"/>
      <c r="I21" s="120"/>
    </row>
    <row r="22" spans="6:9" x14ac:dyDescent="0.2">
      <c r="F22" s="118"/>
      <c r="G22" s="119"/>
      <c r="H22" s="119"/>
      <c r="I22" s="120"/>
    </row>
    <row r="23" spans="6:9" x14ac:dyDescent="0.2">
      <c r="F23" s="118"/>
      <c r="G23" s="119"/>
      <c r="H23" s="119"/>
      <c r="I23" s="120"/>
    </row>
    <row r="24" spans="6:9" x14ac:dyDescent="0.2">
      <c r="F24" s="118"/>
      <c r="G24" s="119"/>
      <c r="H24" s="119"/>
      <c r="I24" s="120"/>
    </row>
    <row r="25" spans="6:9" x14ac:dyDescent="0.2">
      <c r="F25" s="118"/>
      <c r="G25" s="119"/>
      <c r="H25" s="119"/>
      <c r="I25" s="120"/>
    </row>
    <row r="26" spans="6:9" x14ac:dyDescent="0.2">
      <c r="F26" s="118"/>
      <c r="G26" s="119"/>
      <c r="H26" s="119"/>
      <c r="I26" s="120"/>
    </row>
    <row r="27" spans="6:9" x14ac:dyDescent="0.2">
      <c r="F27" s="118"/>
      <c r="G27" s="119"/>
      <c r="H27" s="119"/>
      <c r="I27" s="120"/>
    </row>
    <row r="28" spans="6:9" x14ac:dyDescent="0.2">
      <c r="F28" s="118"/>
      <c r="G28" s="119"/>
      <c r="H28" s="119"/>
      <c r="I28" s="120"/>
    </row>
    <row r="29" spans="6:9" x14ac:dyDescent="0.2">
      <c r="F29" s="118"/>
      <c r="G29" s="119"/>
      <c r="H29" s="119"/>
      <c r="I29" s="120"/>
    </row>
    <row r="30" spans="6:9" x14ac:dyDescent="0.2">
      <c r="F30" s="118"/>
      <c r="G30" s="119"/>
      <c r="H30" s="119"/>
      <c r="I30" s="120"/>
    </row>
    <row r="31" spans="6:9" x14ac:dyDescent="0.2">
      <c r="F31" s="118"/>
      <c r="G31" s="119"/>
      <c r="H31" s="119"/>
      <c r="I31" s="120"/>
    </row>
    <row r="32" spans="6:9" x14ac:dyDescent="0.2">
      <c r="F32" s="118"/>
      <c r="G32" s="119"/>
      <c r="H32" s="119"/>
      <c r="I32" s="120"/>
    </row>
    <row r="33" spans="6:9" x14ac:dyDescent="0.2">
      <c r="F33" s="118"/>
      <c r="G33" s="119"/>
      <c r="H33" s="119"/>
      <c r="I33" s="120"/>
    </row>
    <row r="34" spans="6:9" x14ac:dyDescent="0.2">
      <c r="F34" s="118"/>
      <c r="G34" s="119"/>
      <c r="H34" s="119"/>
      <c r="I34" s="120"/>
    </row>
    <row r="35" spans="6:9" x14ac:dyDescent="0.2">
      <c r="F35" s="118"/>
      <c r="G35" s="119"/>
      <c r="H35" s="119"/>
      <c r="I35" s="120"/>
    </row>
    <row r="36" spans="6:9" x14ac:dyDescent="0.2">
      <c r="F36" s="118"/>
      <c r="G36" s="119"/>
      <c r="H36" s="119"/>
      <c r="I36" s="120"/>
    </row>
    <row r="37" spans="6:9" x14ac:dyDescent="0.2">
      <c r="F37" s="118"/>
      <c r="G37" s="119"/>
      <c r="H37" s="119"/>
      <c r="I37" s="120"/>
    </row>
    <row r="38" spans="6:9" x14ac:dyDescent="0.2">
      <c r="F38" s="118"/>
      <c r="G38" s="119"/>
      <c r="H38" s="119"/>
      <c r="I38" s="120"/>
    </row>
    <row r="39" spans="6:9" x14ac:dyDescent="0.2">
      <c r="F39" s="118"/>
      <c r="G39" s="119"/>
      <c r="H39" s="119"/>
      <c r="I39" s="120"/>
    </row>
    <row r="40" spans="6:9" x14ac:dyDescent="0.2">
      <c r="F40" s="118"/>
      <c r="G40" s="119"/>
      <c r="H40" s="119"/>
      <c r="I40" s="120"/>
    </row>
    <row r="41" spans="6:9" x14ac:dyDescent="0.2">
      <c r="F41" s="118"/>
      <c r="G41" s="119"/>
      <c r="H41" s="119"/>
      <c r="I41" s="120"/>
    </row>
    <row r="42" spans="6:9" x14ac:dyDescent="0.2">
      <c r="F42" s="118"/>
      <c r="G42" s="119"/>
      <c r="H42" s="119"/>
      <c r="I42" s="120"/>
    </row>
    <row r="43" spans="6:9" x14ac:dyDescent="0.2">
      <c r="F43" s="118"/>
      <c r="G43" s="119"/>
      <c r="H43" s="119"/>
      <c r="I43" s="120"/>
    </row>
    <row r="44" spans="6:9" x14ac:dyDescent="0.2">
      <c r="F44" s="118"/>
      <c r="G44" s="119"/>
      <c r="H44" s="119"/>
      <c r="I44" s="120"/>
    </row>
    <row r="45" spans="6:9" x14ac:dyDescent="0.2">
      <c r="F45" s="118"/>
      <c r="G45" s="119"/>
      <c r="H45" s="119"/>
      <c r="I45" s="120"/>
    </row>
    <row r="46" spans="6:9" x14ac:dyDescent="0.2">
      <c r="F46" s="118"/>
      <c r="G46" s="119"/>
      <c r="H46" s="119"/>
      <c r="I46" s="120"/>
    </row>
    <row r="47" spans="6:9" x14ac:dyDescent="0.2">
      <c r="F47" s="118"/>
      <c r="G47" s="119"/>
      <c r="H47" s="119"/>
      <c r="I47" s="120"/>
    </row>
    <row r="48" spans="6:9" x14ac:dyDescent="0.2">
      <c r="F48" s="118"/>
      <c r="G48" s="119"/>
      <c r="H48" s="119"/>
      <c r="I48" s="120"/>
    </row>
    <row r="49" spans="6:9" x14ac:dyDescent="0.2">
      <c r="F49" s="118"/>
      <c r="G49" s="119"/>
      <c r="H49" s="119"/>
      <c r="I49" s="120"/>
    </row>
    <row r="50" spans="6:9" x14ac:dyDescent="0.2">
      <c r="F50" s="118"/>
      <c r="G50" s="119"/>
      <c r="H50" s="119"/>
      <c r="I50" s="120"/>
    </row>
    <row r="51" spans="6:9" x14ac:dyDescent="0.2">
      <c r="F51" s="118"/>
      <c r="G51" s="119"/>
      <c r="H51" s="119"/>
      <c r="I51" s="120"/>
    </row>
    <row r="52" spans="6:9" x14ac:dyDescent="0.2">
      <c r="F52" s="118"/>
      <c r="G52" s="119"/>
      <c r="H52" s="119"/>
      <c r="I52" s="120"/>
    </row>
    <row r="53" spans="6:9" x14ac:dyDescent="0.2">
      <c r="F53" s="118"/>
      <c r="G53" s="119"/>
      <c r="H53" s="119"/>
      <c r="I53" s="120"/>
    </row>
    <row r="54" spans="6:9" x14ac:dyDescent="0.2">
      <c r="F54" s="118"/>
      <c r="G54" s="119"/>
      <c r="H54" s="119"/>
      <c r="I54" s="120"/>
    </row>
    <row r="55" spans="6:9" x14ac:dyDescent="0.2">
      <c r="F55" s="118"/>
      <c r="G55" s="119"/>
      <c r="H55" s="119"/>
      <c r="I55" s="120"/>
    </row>
    <row r="56" spans="6:9" x14ac:dyDescent="0.2">
      <c r="F56" s="118"/>
      <c r="G56" s="119"/>
      <c r="H56" s="119"/>
      <c r="I56" s="120"/>
    </row>
    <row r="57" spans="6:9" x14ac:dyDescent="0.2">
      <c r="F57" s="118"/>
      <c r="G57" s="119"/>
      <c r="H57" s="119"/>
      <c r="I57" s="120"/>
    </row>
    <row r="58" spans="6:9" x14ac:dyDescent="0.2">
      <c r="F58" s="118"/>
      <c r="G58" s="119"/>
      <c r="H58" s="119"/>
      <c r="I58" s="120"/>
    </row>
    <row r="59" spans="6:9" x14ac:dyDescent="0.2">
      <c r="F59" s="118"/>
      <c r="G59" s="119"/>
      <c r="H59" s="119"/>
      <c r="I59" s="120"/>
    </row>
    <row r="60" spans="6:9" x14ac:dyDescent="0.2">
      <c r="F60" s="118"/>
      <c r="G60" s="119"/>
      <c r="H60" s="119"/>
      <c r="I60" s="120"/>
    </row>
    <row r="61" spans="6:9" x14ac:dyDescent="0.2">
      <c r="F61" s="118"/>
      <c r="G61" s="119"/>
      <c r="H61" s="119"/>
      <c r="I61" s="120"/>
    </row>
    <row r="62" spans="6:9" x14ac:dyDescent="0.2">
      <c r="F62" s="118"/>
      <c r="G62" s="119"/>
      <c r="H62" s="119"/>
      <c r="I62" s="120"/>
    </row>
    <row r="63" spans="6:9" x14ac:dyDescent="0.2">
      <c r="F63" s="118"/>
      <c r="G63" s="119"/>
      <c r="H63" s="119"/>
      <c r="I63" s="120"/>
    </row>
    <row r="64" spans="6:9" x14ac:dyDescent="0.2">
      <c r="F64" s="118"/>
      <c r="G64" s="119"/>
      <c r="H64" s="119"/>
      <c r="I64" s="120"/>
    </row>
    <row r="65" spans="6:9" x14ac:dyDescent="0.2">
      <c r="F65" s="118"/>
      <c r="G65" s="119"/>
      <c r="H65" s="119"/>
      <c r="I65" s="120"/>
    </row>
  </sheetData>
  <mergeCells count="6">
    <mergeCell ref="A1:B1"/>
    <mergeCell ref="A2:B2"/>
    <mergeCell ref="G2:I2"/>
    <mergeCell ref="H14:I14"/>
    <mergeCell ref="C1:F1"/>
    <mergeCell ref="C2:F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76"/>
  <sheetViews>
    <sheetView showGridLines="0" showZeros="0" zoomScale="120" zoomScaleNormal="120" workbookViewId="0">
      <selection activeCell="C15" sqref="C15"/>
    </sheetView>
  </sheetViews>
  <sheetFormatPr defaultColWidth="9.140625" defaultRowHeight="12.75" x14ac:dyDescent="0.2"/>
  <cols>
    <col min="1" max="1" width="4.42578125" style="121" customWidth="1"/>
    <col min="2" max="2" width="11.5703125" style="121" customWidth="1"/>
    <col min="3" max="3" width="40.42578125" style="121" customWidth="1"/>
    <col min="4" max="4" width="5.5703125" style="121" customWidth="1"/>
    <col min="5" max="5" width="8.5703125" style="126" customWidth="1"/>
    <col min="6" max="6" width="9.85546875" style="121" customWidth="1"/>
    <col min="7" max="7" width="13.85546875" style="121" customWidth="1"/>
    <col min="8" max="11" width="9.140625" style="121"/>
    <col min="12" max="12" width="75.28515625" style="121" customWidth="1"/>
    <col min="13" max="13" width="45.28515625" style="121" customWidth="1"/>
    <col min="14" max="16384" width="9.140625" style="121"/>
  </cols>
  <sheetData>
    <row r="1" spans="1:104" ht="15.75" x14ac:dyDescent="0.25">
      <c r="A1" s="197" t="s">
        <v>95</v>
      </c>
      <c r="B1" s="197"/>
      <c r="C1" s="197"/>
      <c r="D1" s="197"/>
      <c r="E1" s="197"/>
      <c r="F1" s="197"/>
      <c r="G1" s="197"/>
    </row>
    <row r="2" spans="1:104" ht="14.25" customHeight="1" thickBot="1" x14ac:dyDescent="0.25">
      <c r="B2" s="122"/>
      <c r="C2" s="123"/>
      <c r="D2" s="123"/>
      <c r="E2" s="124"/>
      <c r="F2" s="123"/>
      <c r="G2" s="123"/>
    </row>
    <row r="3" spans="1:104" ht="22.5" customHeight="1" thickTop="1" x14ac:dyDescent="0.2">
      <c r="A3" s="182" t="s">
        <v>48</v>
      </c>
      <c r="B3" s="183"/>
      <c r="C3" s="199" t="str">
        <f>CONCATENATE(cislostavby," ",nazevstavby)</f>
        <v>230422 Oprava místní komunikace na pozemku p.č. 766/1, Fryšava pod Žákovou horou – Medlovský rybník</v>
      </c>
      <c r="D3" s="200"/>
      <c r="E3" s="203" t="s">
        <v>96</v>
      </c>
      <c r="F3" s="204"/>
      <c r="G3" s="205"/>
    </row>
    <row r="4" spans="1:104" ht="21" customHeight="1" thickBot="1" x14ac:dyDescent="0.25">
      <c r="A4" s="198" t="s">
        <v>50</v>
      </c>
      <c r="B4" s="185"/>
      <c r="C4" s="201" t="str">
        <f>CONCATENATE(cisloobjektu," ",nazevobjektu)</f>
        <v>01 Oprava místní komunikace na pozemku p.č. 766/1, Fryšava pod Žákovou horou – Medlovský rybník</v>
      </c>
      <c r="D4" s="202"/>
      <c r="E4" s="206"/>
      <c r="F4" s="207"/>
      <c r="G4" s="208"/>
    </row>
    <row r="5" spans="1:104" ht="13.5" thickTop="1" x14ac:dyDescent="0.2">
      <c r="A5" s="125"/>
    </row>
    <row r="6" spans="1:104" x14ac:dyDescent="0.2">
      <c r="A6" s="127" t="s">
        <v>64</v>
      </c>
      <c r="B6" s="128" t="s">
        <v>65</v>
      </c>
      <c r="C6" s="128" t="s">
        <v>66</v>
      </c>
      <c r="D6" s="128" t="s">
        <v>67</v>
      </c>
      <c r="E6" s="128" t="s">
        <v>68</v>
      </c>
      <c r="F6" s="128" t="s">
        <v>69</v>
      </c>
      <c r="G6" s="129" t="s">
        <v>70</v>
      </c>
    </row>
    <row r="7" spans="1:104" x14ac:dyDescent="0.2">
      <c r="A7" s="130" t="s">
        <v>71</v>
      </c>
      <c r="B7" s="131" t="s">
        <v>76</v>
      </c>
      <c r="C7" s="132" t="s">
        <v>77</v>
      </c>
      <c r="D7" s="133"/>
      <c r="E7" s="134"/>
      <c r="F7" s="134"/>
      <c r="G7" s="135"/>
      <c r="O7" s="136">
        <v>1</v>
      </c>
    </row>
    <row r="8" spans="1:104" ht="22.5" x14ac:dyDescent="0.2">
      <c r="A8" s="137">
        <v>1</v>
      </c>
      <c r="B8" s="138" t="s">
        <v>78</v>
      </c>
      <c r="C8" s="139" t="s">
        <v>79</v>
      </c>
      <c r="D8" s="140" t="s">
        <v>80</v>
      </c>
      <c r="E8" s="141">
        <v>3200</v>
      </c>
      <c r="F8" s="141">
        <v>0</v>
      </c>
      <c r="G8" s="142">
        <f t="shared" ref="G8:G14" si="0">E8*F8</f>
        <v>0</v>
      </c>
      <c r="O8" s="136">
        <v>2</v>
      </c>
      <c r="AA8" s="121">
        <v>12</v>
      </c>
      <c r="AB8" s="121">
        <v>0</v>
      </c>
      <c r="AC8" s="121">
        <v>1</v>
      </c>
      <c r="AZ8" s="121">
        <v>1</v>
      </c>
      <c r="BA8" s="121">
        <f t="shared" ref="BA8:BA14" si="1">IF(AZ8=1,G8,0)</f>
        <v>0</v>
      </c>
      <c r="BB8" s="121">
        <f t="shared" ref="BB8:BB14" si="2">IF(AZ8=2,G8,0)</f>
        <v>0</v>
      </c>
      <c r="BC8" s="121">
        <f t="shared" ref="BC8:BC14" si="3">IF(AZ8=3,G8,0)</f>
        <v>0</v>
      </c>
      <c r="BD8" s="121">
        <f t="shared" ref="BD8:BD14" si="4">IF(AZ8=4,G8,0)</f>
        <v>0</v>
      </c>
      <c r="BE8" s="121">
        <f t="shared" ref="BE8:BE14" si="5">IF(AZ8=5,G8,0)</f>
        <v>0</v>
      </c>
      <c r="CA8" s="143">
        <v>12</v>
      </c>
      <c r="CB8" s="143">
        <v>0</v>
      </c>
      <c r="CZ8" s="121">
        <v>0</v>
      </c>
    </row>
    <row r="9" spans="1:104" ht="22.5" x14ac:dyDescent="0.2">
      <c r="A9" s="137">
        <v>2</v>
      </c>
      <c r="B9" s="138" t="s">
        <v>81</v>
      </c>
      <c r="C9" s="139" t="s">
        <v>82</v>
      </c>
      <c r="D9" s="140" t="s">
        <v>83</v>
      </c>
      <c r="E9" s="141">
        <v>5761</v>
      </c>
      <c r="F9" s="141">
        <v>0</v>
      </c>
      <c r="G9" s="142">
        <f t="shared" si="0"/>
        <v>0</v>
      </c>
      <c r="O9" s="136">
        <v>2</v>
      </c>
      <c r="AA9" s="121">
        <v>12</v>
      </c>
      <c r="AB9" s="121">
        <v>0</v>
      </c>
      <c r="AC9" s="121">
        <v>2</v>
      </c>
      <c r="AZ9" s="121">
        <v>1</v>
      </c>
      <c r="BA9" s="121">
        <f t="shared" si="1"/>
        <v>0</v>
      </c>
      <c r="BB9" s="121">
        <f t="shared" si="2"/>
        <v>0</v>
      </c>
      <c r="BC9" s="121">
        <f t="shared" si="3"/>
        <v>0</v>
      </c>
      <c r="BD9" s="121">
        <f t="shared" si="4"/>
        <v>0</v>
      </c>
      <c r="BE9" s="121">
        <f t="shared" si="5"/>
        <v>0</v>
      </c>
      <c r="CA9" s="143">
        <v>12</v>
      </c>
      <c r="CB9" s="143">
        <v>0</v>
      </c>
      <c r="CZ9" s="121">
        <v>0</v>
      </c>
    </row>
    <row r="10" spans="1:104" ht="22.5" x14ac:dyDescent="0.2">
      <c r="A10" s="137">
        <v>3</v>
      </c>
      <c r="B10" s="138" t="s">
        <v>84</v>
      </c>
      <c r="C10" s="139" t="s">
        <v>93</v>
      </c>
      <c r="D10" s="140" t="s">
        <v>85</v>
      </c>
      <c r="E10" s="141">
        <v>25</v>
      </c>
      <c r="F10" s="141">
        <v>0</v>
      </c>
      <c r="G10" s="142">
        <f t="shared" si="0"/>
        <v>0</v>
      </c>
      <c r="O10" s="136">
        <v>2</v>
      </c>
      <c r="AA10" s="121">
        <v>12</v>
      </c>
      <c r="AB10" s="121">
        <v>0</v>
      </c>
      <c r="AC10" s="121">
        <v>3</v>
      </c>
      <c r="AZ10" s="121">
        <v>1</v>
      </c>
      <c r="BA10" s="121">
        <f t="shared" si="1"/>
        <v>0</v>
      </c>
      <c r="BB10" s="121">
        <f t="shared" si="2"/>
        <v>0</v>
      </c>
      <c r="BC10" s="121">
        <f t="shared" si="3"/>
        <v>0</v>
      </c>
      <c r="BD10" s="121">
        <f t="shared" si="4"/>
        <v>0</v>
      </c>
      <c r="BE10" s="121">
        <f t="shared" si="5"/>
        <v>0</v>
      </c>
      <c r="CA10" s="143">
        <v>12</v>
      </c>
      <c r="CB10" s="143">
        <v>0</v>
      </c>
      <c r="CZ10" s="121">
        <v>0</v>
      </c>
    </row>
    <row r="11" spans="1:104" ht="22.5" x14ac:dyDescent="0.2">
      <c r="A11" s="137"/>
      <c r="B11" s="138"/>
      <c r="C11" s="139" t="s">
        <v>94</v>
      </c>
      <c r="D11" s="140" t="s">
        <v>83</v>
      </c>
      <c r="E11" s="141"/>
      <c r="F11" s="141"/>
      <c r="G11" s="142"/>
      <c r="O11" s="136"/>
      <c r="CA11" s="143"/>
      <c r="CB11" s="143"/>
    </row>
    <row r="12" spans="1:104" ht="22.5" x14ac:dyDescent="0.2">
      <c r="A12" s="137">
        <v>4</v>
      </c>
      <c r="B12" s="138" t="s">
        <v>86</v>
      </c>
      <c r="C12" s="139" t="s">
        <v>97</v>
      </c>
      <c r="D12" s="140" t="s">
        <v>83</v>
      </c>
      <c r="E12" s="141">
        <v>5761</v>
      </c>
      <c r="F12" s="141">
        <v>0</v>
      </c>
      <c r="G12" s="142">
        <f t="shared" si="0"/>
        <v>0</v>
      </c>
      <c r="O12" s="136">
        <v>2</v>
      </c>
      <c r="AA12" s="121">
        <v>12</v>
      </c>
      <c r="AB12" s="121">
        <v>0</v>
      </c>
      <c r="AC12" s="121">
        <v>4</v>
      </c>
      <c r="AZ12" s="121">
        <v>1</v>
      </c>
      <c r="BA12" s="121">
        <f t="shared" si="1"/>
        <v>0</v>
      </c>
      <c r="BB12" s="121">
        <f t="shared" si="2"/>
        <v>0</v>
      </c>
      <c r="BC12" s="121">
        <f t="shared" si="3"/>
        <v>0</v>
      </c>
      <c r="BD12" s="121">
        <f t="shared" si="4"/>
        <v>0</v>
      </c>
      <c r="BE12" s="121">
        <f t="shared" si="5"/>
        <v>0</v>
      </c>
      <c r="CA12" s="143">
        <v>12</v>
      </c>
      <c r="CB12" s="143">
        <v>0</v>
      </c>
      <c r="CZ12" s="121">
        <v>0</v>
      </c>
    </row>
    <row r="13" spans="1:104" ht="22.5" x14ac:dyDescent="0.2">
      <c r="A13" s="137">
        <v>5</v>
      </c>
      <c r="B13" s="138" t="s">
        <v>87</v>
      </c>
      <c r="C13" s="139" t="s">
        <v>88</v>
      </c>
      <c r="D13" s="140" t="s">
        <v>83</v>
      </c>
      <c r="E13" s="141">
        <v>5761</v>
      </c>
      <c r="F13" s="141">
        <v>0</v>
      </c>
      <c r="G13" s="142">
        <f t="shared" si="0"/>
        <v>0</v>
      </c>
      <c r="O13" s="136">
        <v>2</v>
      </c>
      <c r="AA13" s="121">
        <v>12</v>
      </c>
      <c r="AB13" s="121">
        <v>0</v>
      </c>
      <c r="AC13" s="121">
        <v>5</v>
      </c>
      <c r="AZ13" s="121">
        <v>1</v>
      </c>
      <c r="BA13" s="121">
        <f t="shared" si="1"/>
        <v>0</v>
      </c>
      <c r="BB13" s="121">
        <f t="shared" si="2"/>
        <v>0</v>
      </c>
      <c r="BC13" s="121">
        <f t="shared" si="3"/>
        <v>0</v>
      </c>
      <c r="BD13" s="121">
        <f t="shared" si="4"/>
        <v>0</v>
      </c>
      <c r="BE13" s="121">
        <f t="shared" si="5"/>
        <v>0</v>
      </c>
      <c r="CA13" s="143">
        <v>12</v>
      </c>
      <c r="CB13" s="143">
        <v>0</v>
      </c>
      <c r="CZ13" s="121">
        <v>0</v>
      </c>
    </row>
    <row r="14" spans="1:104" x14ac:dyDescent="0.2">
      <c r="A14" s="137">
        <v>6</v>
      </c>
      <c r="B14" s="138" t="s">
        <v>89</v>
      </c>
      <c r="C14" s="139" t="s">
        <v>90</v>
      </c>
      <c r="D14" s="140" t="s">
        <v>91</v>
      </c>
      <c r="E14" s="141">
        <v>1</v>
      </c>
      <c r="F14" s="141">
        <v>0</v>
      </c>
      <c r="G14" s="142">
        <f t="shared" si="0"/>
        <v>0</v>
      </c>
      <c r="O14" s="136">
        <v>2</v>
      </c>
      <c r="AA14" s="121">
        <v>12</v>
      </c>
      <c r="AB14" s="121">
        <v>0</v>
      </c>
      <c r="AC14" s="121">
        <v>6</v>
      </c>
      <c r="AZ14" s="121">
        <v>1</v>
      </c>
      <c r="BA14" s="121">
        <f t="shared" si="1"/>
        <v>0</v>
      </c>
      <c r="BB14" s="121">
        <f t="shared" si="2"/>
        <v>0</v>
      </c>
      <c r="BC14" s="121">
        <f t="shared" si="3"/>
        <v>0</v>
      </c>
      <c r="BD14" s="121">
        <f t="shared" si="4"/>
        <v>0</v>
      </c>
      <c r="BE14" s="121">
        <f t="shared" si="5"/>
        <v>0</v>
      </c>
      <c r="CA14" s="143">
        <v>12</v>
      </c>
      <c r="CB14" s="143">
        <v>0</v>
      </c>
      <c r="CZ14" s="121">
        <v>0</v>
      </c>
    </row>
    <row r="15" spans="1:104" x14ac:dyDescent="0.2">
      <c r="A15" s="144"/>
      <c r="B15" s="145" t="s">
        <v>72</v>
      </c>
      <c r="C15" s="146" t="str">
        <f>CONCATENATE(B7," ",C7)</f>
        <v>5 Komunikace</v>
      </c>
      <c r="D15" s="147"/>
      <c r="E15" s="148"/>
      <c r="F15" s="149"/>
      <c r="G15" s="150">
        <f>SUM(G7:G14)</f>
        <v>0</v>
      </c>
      <c r="O15" s="136">
        <v>4</v>
      </c>
      <c r="BA15" s="151">
        <f>SUM(BA7:BA14)</f>
        <v>0</v>
      </c>
      <c r="BB15" s="151">
        <f>SUM(BB7:BB14)</f>
        <v>0</v>
      </c>
      <c r="BC15" s="151">
        <f>SUM(BC7:BC14)</f>
        <v>0</v>
      </c>
      <c r="BD15" s="151">
        <f>SUM(BD7:BD14)</f>
        <v>0</v>
      </c>
      <c r="BE15" s="151">
        <f>SUM(BE7:BE14)</f>
        <v>0</v>
      </c>
    </row>
    <row r="16" spans="1:104" x14ac:dyDescent="0.2">
      <c r="E16" s="121"/>
    </row>
    <row r="17" spans="5:5" x14ac:dyDescent="0.2">
      <c r="E17" s="121"/>
    </row>
    <row r="18" spans="5:5" x14ac:dyDescent="0.2">
      <c r="E18" s="121"/>
    </row>
    <row r="19" spans="5:5" x14ac:dyDescent="0.2">
      <c r="E19" s="121"/>
    </row>
    <row r="20" spans="5:5" x14ac:dyDescent="0.2">
      <c r="E20" s="121"/>
    </row>
    <row r="21" spans="5:5" x14ac:dyDescent="0.2">
      <c r="E21" s="121"/>
    </row>
    <row r="22" spans="5:5" x14ac:dyDescent="0.2">
      <c r="E22" s="121"/>
    </row>
    <row r="23" spans="5:5" x14ac:dyDescent="0.2">
      <c r="E23" s="121"/>
    </row>
    <row r="24" spans="5:5" x14ac:dyDescent="0.2">
      <c r="E24" s="121"/>
    </row>
    <row r="25" spans="5:5" x14ac:dyDescent="0.2">
      <c r="E25" s="121"/>
    </row>
    <row r="26" spans="5:5" x14ac:dyDescent="0.2">
      <c r="E26" s="121"/>
    </row>
    <row r="27" spans="5:5" x14ac:dyDescent="0.2">
      <c r="E27" s="121"/>
    </row>
    <row r="28" spans="5:5" x14ac:dyDescent="0.2">
      <c r="E28" s="121"/>
    </row>
    <row r="29" spans="5:5" x14ac:dyDescent="0.2">
      <c r="E29" s="121"/>
    </row>
    <row r="30" spans="5:5" x14ac:dyDescent="0.2">
      <c r="E30" s="121"/>
    </row>
    <row r="31" spans="5:5" x14ac:dyDescent="0.2">
      <c r="E31" s="121"/>
    </row>
    <row r="32" spans="5:5" x14ac:dyDescent="0.2">
      <c r="E32" s="121"/>
    </row>
    <row r="33" spans="5:5" x14ac:dyDescent="0.2">
      <c r="E33" s="121"/>
    </row>
    <row r="34" spans="5:5" x14ac:dyDescent="0.2">
      <c r="E34" s="121"/>
    </row>
    <row r="35" spans="5:5" x14ac:dyDescent="0.2">
      <c r="E35" s="121"/>
    </row>
    <row r="36" spans="5:5" x14ac:dyDescent="0.2">
      <c r="E36" s="121"/>
    </row>
    <row r="37" spans="5:5" x14ac:dyDescent="0.2">
      <c r="E37" s="121"/>
    </row>
    <row r="38" spans="5:5" x14ac:dyDescent="0.2">
      <c r="E38" s="121"/>
    </row>
    <row r="39" spans="5:5" x14ac:dyDescent="0.2">
      <c r="E39" s="121"/>
    </row>
    <row r="40" spans="5:5" x14ac:dyDescent="0.2">
      <c r="E40" s="121"/>
    </row>
    <row r="41" spans="5:5" x14ac:dyDescent="0.2">
      <c r="E41" s="121"/>
    </row>
    <row r="42" spans="5:5" x14ac:dyDescent="0.2">
      <c r="E42" s="121"/>
    </row>
    <row r="43" spans="5:5" x14ac:dyDescent="0.2">
      <c r="E43" s="121"/>
    </row>
    <row r="44" spans="5:5" x14ac:dyDescent="0.2">
      <c r="E44" s="121"/>
    </row>
    <row r="45" spans="5:5" x14ac:dyDescent="0.2">
      <c r="E45" s="121"/>
    </row>
    <row r="46" spans="5:5" x14ac:dyDescent="0.2">
      <c r="E46" s="121"/>
    </row>
    <row r="47" spans="5:5" x14ac:dyDescent="0.2">
      <c r="E47" s="121"/>
    </row>
    <row r="48" spans="5:5" x14ac:dyDescent="0.2">
      <c r="E48" s="121"/>
    </row>
    <row r="49" spans="5:5" x14ac:dyDescent="0.2">
      <c r="E49" s="121"/>
    </row>
    <row r="50" spans="5:5" x14ac:dyDescent="0.2">
      <c r="E50" s="121"/>
    </row>
    <row r="51" spans="5:5" x14ac:dyDescent="0.2">
      <c r="E51" s="121"/>
    </row>
    <row r="52" spans="5:5" x14ac:dyDescent="0.2">
      <c r="E52" s="121"/>
    </row>
    <row r="53" spans="5:5" x14ac:dyDescent="0.2">
      <c r="E53" s="121"/>
    </row>
    <row r="54" spans="5:5" x14ac:dyDescent="0.2">
      <c r="E54" s="121"/>
    </row>
    <row r="55" spans="5:5" x14ac:dyDescent="0.2">
      <c r="E55" s="121"/>
    </row>
    <row r="56" spans="5:5" x14ac:dyDescent="0.2">
      <c r="E56" s="121"/>
    </row>
    <row r="57" spans="5:5" x14ac:dyDescent="0.2">
      <c r="E57" s="121"/>
    </row>
    <row r="58" spans="5:5" x14ac:dyDescent="0.2">
      <c r="E58" s="121"/>
    </row>
    <row r="59" spans="5:5" x14ac:dyDescent="0.2">
      <c r="E59" s="121"/>
    </row>
    <row r="60" spans="5:5" x14ac:dyDescent="0.2">
      <c r="E60" s="121"/>
    </row>
    <row r="61" spans="5:5" x14ac:dyDescent="0.2">
      <c r="E61" s="121"/>
    </row>
    <row r="62" spans="5:5" x14ac:dyDescent="0.2">
      <c r="E62" s="121"/>
    </row>
    <row r="63" spans="5:5" x14ac:dyDescent="0.2">
      <c r="E63" s="121"/>
    </row>
    <row r="64" spans="5:5" x14ac:dyDescent="0.2">
      <c r="E64" s="121"/>
    </row>
    <row r="65" spans="1:7" x14ac:dyDescent="0.2">
      <c r="E65" s="121"/>
    </row>
    <row r="66" spans="1:7" x14ac:dyDescent="0.2">
      <c r="E66" s="121"/>
    </row>
    <row r="67" spans="1:7" x14ac:dyDescent="0.2">
      <c r="E67" s="121"/>
    </row>
    <row r="68" spans="1:7" x14ac:dyDescent="0.2">
      <c r="E68" s="121"/>
    </row>
    <row r="69" spans="1:7" x14ac:dyDescent="0.2">
      <c r="E69" s="121"/>
    </row>
    <row r="70" spans="1:7" x14ac:dyDescent="0.2">
      <c r="E70" s="121"/>
    </row>
    <row r="71" spans="1:7" x14ac:dyDescent="0.2">
      <c r="E71" s="121"/>
    </row>
    <row r="72" spans="1:7" x14ac:dyDescent="0.2">
      <c r="E72" s="121"/>
    </row>
    <row r="73" spans="1:7" x14ac:dyDescent="0.2">
      <c r="E73" s="121"/>
    </row>
    <row r="74" spans="1:7" x14ac:dyDescent="0.2">
      <c r="A74" s="152"/>
      <c r="B74" s="152"/>
    </row>
    <row r="75" spans="1:7" x14ac:dyDescent="0.2">
      <c r="C75" s="153"/>
      <c r="D75" s="153"/>
      <c r="E75" s="154"/>
      <c r="F75" s="153"/>
      <c r="G75" s="155"/>
    </row>
    <row r="76" spans="1:7" x14ac:dyDescent="0.2">
      <c r="A76" s="152"/>
      <c r="B76" s="152"/>
    </row>
  </sheetData>
  <mergeCells count="6">
    <mergeCell ref="A1:G1"/>
    <mergeCell ref="A3:B3"/>
    <mergeCell ref="A4:B4"/>
    <mergeCell ref="C3:D3"/>
    <mergeCell ref="C4:D4"/>
    <mergeCell ref="E3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41</vt:i4>
      </vt:variant>
    </vt:vector>
  </HeadingPairs>
  <TitlesOfParts>
    <vt:vector size="44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Administrátor</dc:creator>
  <cp:lastModifiedBy>starosta</cp:lastModifiedBy>
  <dcterms:created xsi:type="dcterms:W3CDTF">2023-04-22T10:43:37Z</dcterms:created>
  <dcterms:modified xsi:type="dcterms:W3CDTF">2023-05-02T13:25:37Z</dcterms:modified>
</cp:coreProperties>
</file>